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durad9a\Desktop\"/>
    </mc:Choice>
  </mc:AlternateContent>
  <xr:revisionPtr revIDLastSave="0" documentId="13_ncr:1_{DF59FB58-C543-4145-B205-B593A6ED4C80}" xr6:coauthVersionLast="47" xr6:coauthVersionMax="47" xr10:uidLastSave="{00000000-0000-0000-0000-000000000000}"/>
  <workbookProtection workbookAlgorithmName="SHA-512" workbookHashValue="5PkJ5umOu6b+HEbLQBzUyJqHNKFOlnP2MXBSVMzbdOX10UjPN5RvV90ND5qZvzqueYHdVLgaLWGnjv5YcGxYjQ==" workbookSaltValue="julHM8mFL1pOLhIaMWxirQ==" workbookSpinCount="100000" lockStructure="1"/>
  <bookViews>
    <workbookView xWindow="-120" yWindow="-120" windowWidth="29040" windowHeight="15720" tabRatio="787" xr2:uid="{00000000-000D-0000-FFFF-FFFF00000000}"/>
  </bookViews>
  <sheets>
    <sheet name="Instructions" sheetId="1" r:id="rId1"/>
    <sheet name="Application Form" sheetId="20" r:id="rId2"/>
    <sheet name="Develop Budget Rental" sheetId="8" r:id="rId3"/>
    <sheet name="Financial Summary" sheetId="26" r:id="rId4"/>
    <sheet name="Operating Budget" sheetId="7" r:id="rId5"/>
    <sheet name="Unit Aff Rental" sheetId="11" r:id="rId6"/>
    <sheet name="Aff Rental Example" sheetId="29" r:id="rId7"/>
    <sheet name="30 Year Proforma" sheetId="13" r:id="rId8"/>
    <sheet name="Debt Service" sheetId="27" r:id="rId9"/>
    <sheet name="Self Score" sheetId="19" state="hidden" r:id="rId10"/>
    <sheet name="Comparable Analysis" sheetId="23" state="hidden" r:id="rId11"/>
    <sheet name="Development Schedule" sheetId="21" state="hidden" r:id="rId12"/>
    <sheet name="Develop Budget Ownership" sheetId="16" state="hidden" r:id="rId13"/>
    <sheet name="Unit Aff Ownership" sheetId="17" state="hidden" r:id="rId14"/>
    <sheet name="Unit Aff Example Ownership" sheetId="18" state="hidden" r:id="rId15"/>
    <sheet name="Aff Sales Price " sheetId="24" state="hidden" r:id="rId16"/>
  </sheets>
  <definedNames>
    <definedName name="_____int70" localSheetId="15">#REF!</definedName>
    <definedName name="_____int70">#REF!</definedName>
    <definedName name="_____int80" localSheetId="15">#REF!</definedName>
    <definedName name="_____int80">#REF!</definedName>
    <definedName name="____int70" localSheetId="15">#REF!</definedName>
    <definedName name="____int70">#REF!</definedName>
    <definedName name="____int80">#REF!</definedName>
    <definedName name="___int70">#REF!</definedName>
    <definedName name="___int80">#REF!</definedName>
    <definedName name="__int70">#REF!</definedName>
    <definedName name="__int80">#REF!</definedName>
    <definedName name="_1_1_Soa_all_data" localSheetId="15">#REF!</definedName>
    <definedName name="_1_1_Soa_all_data">#REF!</definedName>
    <definedName name="_2_1_Soa_all_data2" localSheetId="15">#REF!</definedName>
    <definedName name="_2_1_Soa_all_data2">#REF!</definedName>
    <definedName name="_3_1st_buyer_Purchases_by_Race" localSheetId="15">#REF!</definedName>
    <definedName name="_3_1st_buyer_Purchases_by_Race">#REF!</definedName>
    <definedName name="_4_2003_Claim_part" localSheetId="15">#REF!</definedName>
    <definedName name="_4_2003_Claim_part">#REF!</definedName>
    <definedName name="_5_2003_IIf_Part" localSheetId="15">#REF!</definedName>
    <definedName name="_5_2003_IIf_Part">#REF!</definedName>
    <definedName name="_int70" localSheetId="1">#REF!</definedName>
    <definedName name="_int70" localSheetId="12">#REF!</definedName>
    <definedName name="_int70" localSheetId="11">#REF!</definedName>
    <definedName name="_int70" localSheetId="9">#REF!</definedName>
    <definedName name="_int70" localSheetId="14">#REF!</definedName>
    <definedName name="_int70">#REF!</definedName>
    <definedName name="_int80" localSheetId="1">#REF!</definedName>
    <definedName name="_int80" localSheetId="12">#REF!</definedName>
    <definedName name="_int80" localSheetId="11">#REF!</definedName>
    <definedName name="_int80" localSheetId="9">#REF!</definedName>
    <definedName name="_int80" localSheetId="14">#REF!</definedName>
    <definedName name="_int80">#REF!</definedName>
    <definedName name="abc" localSheetId="1">#REF!</definedName>
    <definedName name="abc" localSheetId="12">#REF!</definedName>
    <definedName name="abc" localSheetId="11">#REF!</definedName>
    <definedName name="abc" localSheetId="9">#REF!</definedName>
    <definedName name="abc" localSheetId="14">#REF!</definedName>
    <definedName name="abc">#REF!</definedName>
    <definedName name="affsf" localSheetId="12">'Develop Budget Ownership'!$C$5</definedName>
    <definedName name="affunits" localSheetId="12">'Develop Budget Ownership'!$C$6</definedName>
    <definedName name="Avg_Mnthly_Data" localSheetId="15">#REF!</definedName>
    <definedName name="Avg_Mnthly_Data">#REF!</definedName>
    <definedName name="bdrms" localSheetId="12">#REF!</definedName>
    <definedName name="bdrms" localSheetId="11">#REF!</definedName>
    <definedName name="bdrms" localSheetId="14">#REF!</definedName>
    <definedName name="bdrms">#REF!</definedName>
    <definedName name="bdrms2" localSheetId="12">#REF!</definedName>
    <definedName name="bdrms2" localSheetId="11">#REF!</definedName>
    <definedName name="bdrms2" localSheetId="14">#REF!</definedName>
    <definedName name="bdrms2">#REF!</definedName>
    <definedName name="Data_1991_1995" localSheetId="15">#REF!</definedName>
    <definedName name="Data_1991_1995">#REF!</definedName>
    <definedName name="DC_" localSheetId="15">#REF!</definedName>
    <definedName name="DC_">#REF!</definedName>
    <definedName name="down100" localSheetId="12">#REF!</definedName>
    <definedName name="down100" localSheetId="11">#REF!</definedName>
    <definedName name="down100" localSheetId="14">#REF!</definedName>
    <definedName name="down100">#REF!</definedName>
    <definedName name="down70" localSheetId="12">#REF!</definedName>
    <definedName name="down70" localSheetId="11">#REF!</definedName>
    <definedName name="down70" localSheetId="14">#REF!</definedName>
    <definedName name="down70">#REF!</definedName>
    <definedName name="Endorsements_By_State" localSheetId="15">#REF!</definedName>
    <definedName name="Endorsements_By_State">#REF!</definedName>
    <definedName name="Final_Fxed_Rate_data" localSheetId="15">#REF!</definedName>
    <definedName name="Final_Fxed_Rate_data">#REF!</definedName>
    <definedName name="Final_Monthly_Apps_Data" localSheetId="15">#REF!</definedName>
    <definedName name="Final_Monthly_Apps_Data">#REF!</definedName>
    <definedName name="g" localSheetId="11">#REF!</definedName>
    <definedName name="g">#REF!</definedName>
    <definedName name="GA" localSheetId="15">#REF!</definedName>
    <definedName name="GA">#REF!</definedName>
    <definedName name="MSA_Mke_Tble" localSheetId="15">#REF!</definedName>
    <definedName name="MSA_Mke_Tble">#REF!</definedName>
    <definedName name="Mthly_Endrs_DATA" localSheetId="15">#REF!</definedName>
    <definedName name="Mthly_Endrs_DATA">#REF!</definedName>
    <definedName name="PA" localSheetId="15">#REF!</definedName>
    <definedName name="PA">#REF!</definedName>
    <definedName name="_xlnm.Print_Area" localSheetId="6">'Aff Rental Example'!$A$1:$Q$57</definedName>
    <definedName name="_xlnm.Print_Area" localSheetId="15">'Aff Sales Price '!$B$1:$T$44</definedName>
    <definedName name="_xlnm.Print_Area" localSheetId="10">'Comparable Analysis'!$A$3:$H$61</definedName>
    <definedName name="_xlnm.Print_Area" localSheetId="4">'Operating Budget'!$A$1:$E$112</definedName>
    <definedName name="_xlnm.Print_Area" localSheetId="5">'Unit Aff Rental'!$A$1:$Q$57</definedName>
    <definedName name="_xlnm.Print_Titles" localSheetId="10">'Comparable Analysis'!$A:$B,'Comparable Analysis'!$3:$6</definedName>
    <definedName name="PrintRange" localSheetId="15">'Aff Sales Price '!$B$1:$AC$44</definedName>
    <definedName name="PrintRange">#REF!</definedName>
    <definedName name="Q_Avg_Mnthly_IntRat" localSheetId="15">#REF!</definedName>
    <definedName name="Q_Avg_Mnthly_IntRat">#REF!</definedName>
    <definedName name="QR1_Rpt_Cnty" localSheetId="15">#REF!</definedName>
    <definedName name="QR1_Rpt_Cnty">#REF!</definedName>
    <definedName name="QR1_Rpt_Cnty_MD" localSheetId="15">#REF!</definedName>
    <definedName name="QR1_Rpt_Cnty_MD">#REF!</definedName>
    <definedName name="QR3_Rpt_State_Final" localSheetId="15">#REF!</definedName>
    <definedName name="QR3_Rpt_State_Final">#REF!</definedName>
    <definedName name="QR9_US_Default_Rpt" localSheetId="15">#REF!</definedName>
    <definedName name="QR9_US_Default_Rpt">#REF!</definedName>
    <definedName name="QRY2E_Default_Claims_Combotest" localSheetId="15">#REF!</definedName>
    <definedName name="QRY2E_Default_Claims_Combotest">#REF!</definedName>
    <definedName name="Rpt1_State_Endors" localSheetId="15">#REF!</definedName>
    <definedName name="Rpt1_State_Endors">#REF!</definedName>
    <definedName name="tdc" localSheetId="1">#REF!</definedName>
    <definedName name="tdc" localSheetId="12">#REF!</definedName>
    <definedName name="tdc" localSheetId="11">#REF!</definedName>
    <definedName name="tdc" localSheetId="9">#REF!</definedName>
    <definedName name="tdc" localSheetId="14">#REF!</definedName>
    <definedName name="tdc">#REF!</definedName>
    <definedName name="The" localSheetId="11">#REF!</definedName>
    <definedName name="The">#REF!</definedName>
    <definedName name="units" localSheetId="1">#REF!</definedName>
    <definedName name="units" localSheetId="12">#REF!</definedName>
    <definedName name="units" localSheetId="11">#REF!</definedName>
    <definedName name="units" localSheetId="9">#REF!</definedName>
    <definedName name="units" localSheetId="14">#REF!</definedName>
    <definedName name="units">#REF!</definedName>
    <definedName name="US_Claims_Default_Data_Combo" localSheetId="15">#REF!</definedName>
    <definedName name="US_Claims_Default_Data_Combo">#REF!</definedName>
    <definedName name="US_Claims_Part1" localSheetId="15">#REF!</definedName>
    <definedName name="US_Claims_Part1">#REF!</definedName>
    <definedName name="US_IIF_Data" localSheetId="15">#REF!</definedName>
    <definedName name="US_IIF_Data">#REF!</definedName>
    <definedName name="Z_2002_Claims" localSheetId="15">#REF!</definedName>
    <definedName name="Z_2002_Claims">#REF!</definedName>
    <definedName name="Z_2002_St_Claims" localSheetId="15">#REF!</definedName>
    <definedName name="Z_2002_St_Claims">#REF!</definedName>
    <definedName name="Z_2002_StClaims" localSheetId="15">#REF!</definedName>
    <definedName name="Z_2002_StClaims">#REF!</definedName>
    <definedName name="Z_Avg_Amt_loans_2002" localSheetId="15">#REF!</definedName>
    <definedName name="Z_Avg_Amt_loans_2002">#REF!</definedName>
    <definedName name="Z_Avg_Amt_loans_St_2002" localSheetId="15">#REF!</definedName>
    <definedName name="Z_Avg_Amt_loans_St_2002">#REF!</definedName>
    <definedName name="Z_Avg_P_L_Claims" localSheetId="15">#REF!</definedName>
    <definedName name="Z_Avg_P_L_Claims">#REF!</definedName>
    <definedName name="Z_loans_2002" localSheetId="15">#REF!</definedName>
    <definedName name="Z_loans_2002">#REF!</definedName>
    <definedName name="Z_loans_St_2002" localSheetId="15">#REF!</definedName>
    <definedName name="Z_loans_St_2002">#REF!</definedName>
    <definedName name="ZZ_All_Cnty_SoA" localSheetId="15">#REF!</definedName>
    <definedName name="ZZ_All_Cnty_SoA">#REF!</definedName>
    <definedName name="ZZ_CA_Cnty_SoA" localSheetId="15">#REF!</definedName>
    <definedName name="ZZ_CA_Cnty_SoA">#REF!</definedName>
    <definedName name="ZZ_NY_Cnty_SoA" localSheetId="15">#REF!</definedName>
    <definedName name="ZZ_NY_Cnty_SoA">#REF!</definedName>
    <definedName name="ZZZ_IIF" localSheetId="15">#REF!</definedName>
    <definedName name="ZZZ_IIF">#REF!</definedName>
    <definedName name="ZZZ_IIF_1994" localSheetId="15">#REF!</definedName>
    <definedName name="ZZZ_IIF_1994">#REF!</definedName>
    <definedName name="ZZZ_Lender_Detail_FY03" localSheetId="15">#REF!</definedName>
    <definedName name="ZZZ_Lender_Detail_FY03">#REF!</definedName>
    <definedName name="ZZZ_Lender_Detail_FY04_qtrs" localSheetId="15">#REF!</definedName>
    <definedName name="ZZZ_Lender_Detail_FY04_qt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3" l="1"/>
  <c r="C34" i="13"/>
  <c r="C35" i="13"/>
  <c r="C36" i="13"/>
  <c r="C37" i="13"/>
  <c r="B106" i="8" l="1"/>
  <c r="G106" i="8"/>
  <c r="F106" i="8"/>
  <c r="E106" i="8"/>
  <c r="D106" i="8"/>
  <c r="D107" i="8"/>
  <c r="C107" i="8"/>
  <c r="B107" i="8"/>
  <c r="B97" i="8"/>
  <c r="B104" i="8"/>
  <c r="B62" i="8" l="1"/>
  <c r="B61" i="8"/>
  <c r="B60" i="8"/>
  <c r="B59" i="8"/>
  <c r="B58" i="8"/>
  <c r="B57" i="8"/>
  <c r="B56" i="8"/>
  <c r="B38" i="8"/>
  <c r="G19" i="8"/>
  <c r="F19" i="8"/>
  <c r="E19" i="8"/>
  <c r="D19" i="8"/>
  <c r="C19" i="8"/>
  <c r="G44" i="26"/>
  <c r="G24" i="26" l="1"/>
  <c r="C44" i="13"/>
  <c r="E24" i="11"/>
  <c r="J38" i="29"/>
  <c r="B38" i="29"/>
  <c r="J37" i="29"/>
  <c r="J36" i="29"/>
  <c r="AP35" i="29"/>
  <c r="AN35" i="29"/>
  <c r="AM35" i="29"/>
  <c r="J35" i="29"/>
  <c r="AP34" i="29"/>
  <c r="AN34" i="29"/>
  <c r="AM34" i="29"/>
  <c r="AP33" i="29"/>
  <c r="AN33" i="29"/>
  <c r="AM33" i="29"/>
  <c r="AP32" i="29"/>
  <c r="AN32" i="29"/>
  <c r="AM32" i="29"/>
  <c r="G12" i="29" s="1"/>
  <c r="AP31" i="29"/>
  <c r="AM31" i="29"/>
  <c r="B31" i="29"/>
  <c r="AP30" i="29"/>
  <c r="AM30" i="29"/>
  <c r="G10" i="29" s="1"/>
  <c r="J30" i="29"/>
  <c r="J29" i="29"/>
  <c r="J28" i="29"/>
  <c r="AT26" i="29"/>
  <c r="AS26" i="29"/>
  <c r="AR26" i="29"/>
  <c r="AQ26" i="29"/>
  <c r="AP26" i="29"/>
  <c r="AO26" i="29"/>
  <c r="AN26" i="29"/>
  <c r="AM26" i="29"/>
  <c r="AT25" i="29"/>
  <c r="AS25" i="29"/>
  <c r="AR25" i="29"/>
  <c r="AQ25" i="29"/>
  <c r="AP25" i="29"/>
  <c r="AO25" i="29"/>
  <c r="AN25" i="29"/>
  <c r="AM25" i="29"/>
  <c r="AT24" i="29"/>
  <c r="AS24" i="29"/>
  <c r="AR24" i="29"/>
  <c r="AQ24" i="29"/>
  <c r="AP24" i="29"/>
  <c r="AO24" i="29"/>
  <c r="AN24" i="29"/>
  <c r="AM24" i="29"/>
  <c r="L24" i="29"/>
  <c r="B24" i="29"/>
  <c r="AT23" i="29"/>
  <c r="AS23" i="29"/>
  <c r="AR23" i="29"/>
  <c r="AQ23" i="29"/>
  <c r="AP23" i="29"/>
  <c r="AO23" i="29"/>
  <c r="AN23" i="29"/>
  <c r="AM23" i="29"/>
  <c r="H23" i="29"/>
  <c r="M23" i="29" s="1"/>
  <c r="O23" i="29" s="1"/>
  <c r="G23" i="29"/>
  <c r="AT22" i="29"/>
  <c r="AS22" i="29"/>
  <c r="AR22" i="29"/>
  <c r="AQ22" i="29"/>
  <c r="AP22" i="29"/>
  <c r="AO22" i="29"/>
  <c r="AN22" i="29"/>
  <c r="AM22" i="29"/>
  <c r="H22" i="29"/>
  <c r="M22" i="29" s="1"/>
  <c r="G22" i="29"/>
  <c r="AT21" i="29"/>
  <c r="AS21" i="29"/>
  <c r="AR21" i="29"/>
  <c r="AQ21" i="29"/>
  <c r="AP21" i="29"/>
  <c r="AO21" i="29"/>
  <c r="AN21" i="29"/>
  <c r="AM21" i="29"/>
  <c r="M21" i="29"/>
  <c r="N21" i="29" s="1"/>
  <c r="H21" i="29"/>
  <c r="G21" i="29"/>
  <c r="AT20" i="29"/>
  <c r="AS20" i="29"/>
  <c r="AR20" i="29"/>
  <c r="AQ20" i="29"/>
  <c r="AP20" i="29"/>
  <c r="AO20" i="29"/>
  <c r="AN20" i="29"/>
  <c r="AM20" i="29"/>
  <c r="H20" i="29"/>
  <c r="M20" i="29" s="1"/>
  <c r="G20" i="29"/>
  <c r="AT19" i="29"/>
  <c r="AS19" i="29"/>
  <c r="AR19" i="29"/>
  <c r="AQ19" i="29"/>
  <c r="AP19" i="29"/>
  <c r="AO19" i="29"/>
  <c r="AN19" i="29"/>
  <c r="AM19" i="29"/>
  <c r="M19" i="29"/>
  <c r="O19" i="29" s="1"/>
  <c r="H19" i="29"/>
  <c r="G19" i="29"/>
  <c r="AT18" i="29"/>
  <c r="AS18" i="29"/>
  <c r="AR18" i="29"/>
  <c r="AQ18" i="29"/>
  <c r="AP18" i="29"/>
  <c r="AO18" i="29"/>
  <c r="AN18" i="29"/>
  <c r="AM18" i="29"/>
  <c r="H18" i="29"/>
  <c r="M18" i="29" s="1"/>
  <c r="G18" i="29"/>
  <c r="AT17" i="29"/>
  <c r="AS17" i="29"/>
  <c r="AR17" i="29"/>
  <c r="AQ17" i="29"/>
  <c r="AP17" i="29"/>
  <c r="AO17" i="29"/>
  <c r="AN17" i="29"/>
  <c r="AM17" i="29"/>
  <c r="H17" i="29"/>
  <c r="M17" i="29" s="1"/>
  <c r="G17" i="29"/>
  <c r="H16" i="29"/>
  <c r="M16" i="29" s="1"/>
  <c r="G16" i="29"/>
  <c r="H15" i="29"/>
  <c r="M15" i="29" s="1"/>
  <c r="O15" i="29" s="1"/>
  <c r="G15" i="29"/>
  <c r="H14" i="29"/>
  <c r="M14" i="29" s="1"/>
  <c r="G14" i="29"/>
  <c r="H13" i="29"/>
  <c r="M13" i="29" s="1"/>
  <c r="H12" i="29"/>
  <c r="M12" i="29" s="1"/>
  <c r="H11" i="29"/>
  <c r="M11" i="29" s="1"/>
  <c r="O11" i="29" s="1"/>
  <c r="G11" i="29"/>
  <c r="H10" i="29"/>
  <c r="M10" i="29" s="1"/>
  <c r="H9" i="29"/>
  <c r="M9" i="29" s="1"/>
  <c r="G9" i="29"/>
  <c r="H8" i="29"/>
  <c r="M8" i="29" s="1"/>
  <c r="A2" i="29"/>
  <c r="H13" i="11"/>
  <c r="G11" i="11"/>
  <c r="G8" i="11"/>
  <c r="J35" i="11"/>
  <c r="G45" i="26"/>
  <c r="A2" i="11"/>
  <c r="B123" i="20"/>
  <c r="O21" i="29" l="1"/>
  <c r="A42" i="29"/>
  <c r="G13" i="29"/>
  <c r="G8" i="29"/>
  <c r="J31" i="29"/>
  <c r="N17" i="29"/>
  <c r="O17" i="29"/>
  <c r="N13" i="29"/>
  <c r="O13" i="29"/>
  <c r="N9" i="29"/>
  <c r="O9" i="29"/>
  <c r="N14" i="29"/>
  <c r="O14" i="29"/>
  <c r="E43" i="29" a="1"/>
  <c r="E43" i="29" s="1"/>
  <c r="E44" i="29" a="1"/>
  <c r="E44" i="29" s="1"/>
  <c r="N22" i="29"/>
  <c r="O22" i="29"/>
  <c r="O20" i="29"/>
  <c r="N20" i="29"/>
  <c r="O10" i="29"/>
  <c r="N10" i="29"/>
  <c r="O16" i="29"/>
  <c r="N16" i="29"/>
  <c r="O12" i="29"/>
  <c r="N12" i="29"/>
  <c r="O8" i="29"/>
  <c r="N8" i="29"/>
  <c r="N18" i="29"/>
  <c r="O18" i="29"/>
  <c r="N11" i="29"/>
  <c r="N15" i="29"/>
  <c r="N19" i="29"/>
  <c r="N23" i="29"/>
  <c r="B3" i="16"/>
  <c r="A4" i="19"/>
  <c r="B1" i="27"/>
  <c r="B2" i="26"/>
  <c r="B3" i="13"/>
  <c r="B3" i="8"/>
  <c r="O24" i="29" l="1"/>
  <c r="N44" i="29" s="1"/>
  <c r="N24" i="29"/>
  <c r="N41" i="29" s="1"/>
  <c r="L28" i="20"/>
  <c r="J28" i="20"/>
  <c r="O20" i="20"/>
  <c r="N45" i="29" l="1"/>
  <c r="L24" i="11"/>
  <c r="G59" i="26"/>
  <c r="G58" i="26"/>
  <c r="G57" i="26"/>
  <c r="G56" i="26"/>
  <c r="G55" i="26"/>
  <c r="G54" i="26"/>
  <c r="G53" i="26"/>
  <c r="G52" i="26"/>
  <c r="G51" i="26"/>
  <c r="G50" i="26"/>
  <c r="G49" i="26"/>
  <c r="G48" i="26"/>
  <c r="G47" i="26"/>
  <c r="G46" i="26"/>
  <c r="E60" i="26"/>
  <c r="C13" i="13" s="1"/>
  <c r="G60" i="26" l="1"/>
  <c r="E5" i="8" l="1"/>
  <c r="B7" i="8"/>
  <c r="B114" i="20"/>
  <c r="C123" i="20"/>
  <c r="H22" i="11" l="1"/>
  <c r="M22" i="11" s="1"/>
  <c r="H8" i="11"/>
  <c r="AM35" i="11"/>
  <c r="AM34" i="11"/>
  <c r="AM33" i="11"/>
  <c r="AM32" i="11"/>
  <c r="AN35" i="11"/>
  <c r="AN34" i="11"/>
  <c r="AN33" i="11"/>
  <c r="AN32" i="11"/>
  <c r="F109" i="8" l="1"/>
  <c r="C5" i="8"/>
  <c r="C93" i="20"/>
  <c r="M40" i="20"/>
  <c r="K40" i="20"/>
  <c r="J40" i="20"/>
  <c r="P40" i="20"/>
  <c r="O40" i="20"/>
  <c r="N40" i="20"/>
  <c r="L40" i="20"/>
  <c r="Q39" i="20"/>
  <c r="Q38" i="20"/>
  <c r="Q37" i="20"/>
  <c r="Q36" i="20"/>
  <c r="Q35" i="20"/>
  <c r="Q34" i="20"/>
  <c r="Q33" i="20"/>
  <c r="Q32" i="20"/>
  <c r="N28" i="20"/>
  <c r="M28" i="20"/>
  <c r="K28" i="20"/>
  <c r="O27" i="20"/>
  <c r="O26" i="20"/>
  <c r="O25" i="20"/>
  <c r="O24" i="20"/>
  <c r="O23" i="20"/>
  <c r="O22" i="20"/>
  <c r="O21" i="20"/>
  <c r="C108" i="7"/>
  <c r="Q40" i="20" l="1"/>
  <c r="O28" i="20"/>
  <c r="F14" i="8"/>
  <c r="E33" i="13" l="1"/>
  <c r="F33" i="13" s="1"/>
  <c r="G33" i="13" s="1"/>
  <c r="D33" i="13"/>
  <c r="F20" i="26"/>
  <c r="E20" i="26"/>
  <c r="G31" i="26"/>
  <c r="G28" i="26"/>
  <c r="E40" i="26"/>
  <c r="G38" i="26"/>
  <c r="G39" i="26"/>
  <c r="G25" i="26"/>
  <c r="G27" i="26"/>
  <c r="G29" i="26"/>
  <c r="G30" i="26"/>
  <c r="G32" i="26"/>
  <c r="G33" i="26"/>
  <c r="G34" i="26"/>
  <c r="G35" i="26"/>
  <c r="G36" i="26"/>
  <c r="G37" i="26"/>
  <c r="B4" i="27"/>
  <c r="G17" i="26"/>
  <c r="G18" i="26"/>
  <c r="G19" i="26"/>
  <c r="G7" i="26"/>
  <c r="G8" i="26"/>
  <c r="G9" i="26"/>
  <c r="G10" i="26"/>
  <c r="G11" i="26"/>
  <c r="G12" i="26"/>
  <c r="G13" i="26"/>
  <c r="G14" i="26"/>
  <c r="G15" i="26"/>
  <c r="G16" i="26"/>
  <c r="G6" i="26"/>
  <c r="G20" i="11"/>
  <c r="G21" i="11"/>
  <c r="G15" i="11"/>
  <c r="AM31" i="11"/>
  <c r="G16" i="11" s="1"/>
  <c r="AP35" i="11"/>
  <c r="AP34" i="11"/>
  <c r="AP33" i="11"/>
  <c r="AP32" i="11"/>
  <c r="AP31" i="11"/>
  <c r="AP30" i="11"/>
  <c r="AM30" i="11"/>
  <c r="G19" i="11" s="1"/>
  <c r="AT18" i="11"/>
  <c r="AT19" i="11"/>
  <c r="AT20" i="11"/>
  <c r="AT21" i="11"/>
  <c r="AT22" i="11"/>
  <c r="AT23" i="11"/>
  <c r="AT24" i="11"/>
  <c r="AT25" i="11"/>
  <c r="AT26" i="11"/>
  <c r="AT17" i="11"/>
  <c r="AR17" i="11"/>
  <c r="AS18" i="11"/>
  <c r="AS19" i="11"/>
  <c r="AS20" i="11"/>
  <c r="AS21" i="11"/>
  <c r="AS22" i="11"/>
  <c r="AS23" i="11"/>
  <c r="AS24" i="11"/>
  <c r="AS25" i="11"/>
  <c r="AS26" i="11"/>
  <c r="AS17" i="11"/>
  <c r="AR18" i="11"/>
  <c r="AR19" i="11"/>
  <c r="AR20" i="11"/>
  <c r="AR21" i="11"/>
  <c r="AR22" i="11"/>
  <c r="AR23" i="11"/>
  <c r="AR24" i="11"/>
  <c r="AR25" i="11"/>
  <c r="AR26" i="11"/>
  <c r="AQ18" i="11"/>
  <c r="AQ19" i="11"/>
  <c r="AQ20" i="11"/>
  <c r="AQ21" i="11"/>
  <c r="AQ22" i="11"/>
  <c r="AQ23" i="11"/>
  <c r="AQ24" i="11"/>
  <c r="AQ25" i="11"/>
  <c r="AQ26" i="11"/>
  <c r="AQ17" i="11"/>
  <c r="AP18" i="11"/>
  <c r="AP19" i="11"/>
  <c r="AP20" i="11"/>
  <c r="AP21" i="11"/>
  <c r="AP22" i="11"/>
  <c r="AP23" i="11"/>
  <c r="AP24" i="11"/>
  <c r="AP25" i="11"/>
  <c r="AP26" i="11"/>
  <c r="AO17" i="11"/>
  <c r="AP17" i="11"/>
  <c r="AO18" i="11"/>
  <c r="AO19" i="11"/>
  <c r="AO20" i="11"/>
  <c r="AO21" i="11"/>
  <c r="AO22" i="11"/>
  <c r="AO23" i="11"/>
  <c r="AO24" i="11"/>
  <c r="AO25" i="11"/>
  <c r="AO26" i="11"/>
  <c r="AN18" i="11"/>
  <c r="AN19" i="11"/>
  <c r="AN20" i="11"/>
  <c r="AN21" i="11"/>
  <c r="AN22" i="11"/>
  <c r="AN23" i="11"/>
  <c r="AN24" i="11"/>
  <c r="AN25" i="11"/>
  <c r="AN26" i="11"/>
  <c r="AN17" i="11"/>
  <c r="AM18" i="11"/>
  <c r="AM19" i="11"/>
  <c r="AM20" i="11"/>
  <c r="AM21" i="11"/>
  <c r="AM22" i="11"/>
  <c r="AM23" i="11"/>
  <c r="AM24" i="11"/>
  <c r="AM25" i="11"/>
  <c r="AM26" i="11"/>
  <c r="AM17" i="11"/>
  <c r="F40" i="26" l="1"/>
  <c r="G20" i="26"/>
  <c r="G26" i="26"/>
  <c r="G40" i="26" s="1"/>
  <c r="G10" i="11"/>
  <c r="G14" i="11"/>
  <c r="G22" i="11"/>
  <c r="G9" i="11"/>
  <c r="G18" i="11"/>
  <c r="G13" i="11"/>
  <c r="G12" i="11"/>
  <c r="G17" i="11"/>
  <c r="G23" i="11"/>
  <c r="C25" i="13"/>
  <c r="E25" i="13" s="1"/>
  <c r="D44" i="13"/>
  <c r="D25" i="13" l="1"/>
  <c r="B6" i="27"/>
  <c r="H19" i="11"/>
  <c r="M19" i="11" s="1"/>
  <c r="H20" i="11"/>
  <c r="M20" i="11" s="1"/>
  <c r="H21" i="11"/>
  <c r="M21" i="11" s="1"/>
  <c r="B24" i="11"/>
  <c r="H9" i="11"/>
  <c r="M9" i="11" s="1"/>
  <c r="H10" i="11"/>
  <c r="M10" i="11" s="1"/>
  <c r="H11" i="11"/>
  <c r="M11" i="11" s="1"/>
  <c r="H12" i="11"/>
  <c r="M12" i="11" s="1"/>
  <c r="M13" i="11"/>
  <c r="H14" i="11"/>
  <c r="M14" i="11" s="1"/>
  <c r="H15" i="11"/>
  <c r="M15" i="11" s="1"/>
  <c r="H16" i="11"/>
  <c r="M16" i="11" s="1"/>
  <c r="H17" i="11"/>
  <c r="M17" i="11" s="1"/>
  <c r="H18" i="11"/>
  <c r="M18" i="11" s="1"/>
  <c r="H23" i="11"/>
  <c r="M23" i="11" s="1"/>
  <c r="M8" i="11"/>
  <c r="O8" i="11" s="1"/>
  <c r="B86" i="8"/>
  <c r="B91" i="8"/>
  <c r="C106" i="8"/>
  <c r="B89" i="8"/>
  <c r="B90" i="8"/>
  <c r="B92" i="8"/>
  <c r="B67" i="8"/>
  <c r="B68" i="8"/>
  <c r="B15" i="8"/>
  <c r="B16" i="8"/>
  <c r="B17" i="8"/>
  <c r="B18" i="8"/>
  <c r="B105" i="8"/>
  <c r="B55" i="8"/>
  <c r="G94" i="8"/>
  <c r="F94" i="8"/>
  <c r="E94" i="8"/>
  <c r="D94" i="8"/>
  <c r="C94" i="8"/>
  <c r="B93" i="8"/>
  <c r="B88" i="8"/>
  <c r="B87" i="8"/>
  <c r="B54" i="8"/>
  <c r="B53" i="8"/>
  <c r="B73" i="8"/>
  <c r="N8" i="11" l="1"/>
  <c r="O23" i="11"/>
  <c r="N23" i="11"/>
  <c r="N11" i="11"/>
  <c r="O11" i="11"/>
  <c r="O16" i="11"/>
  <c r="N16" i="11"/>
  <c r="O12" i="11"/>
  <c r="N12" i="11"/>
  <c r="O19" i="11"/>
  <c r="N19" i="11"/>
  <c r="O15" i="11"/>
  <c r="N15" i="11"/>
  <c r="O18" i="11"/>
  <c r="N18" i="11"/>
  <c r="O14" i="11"/>
  <c r="N14" i="11"/>
  <c r="N10" i="11"/>
  <c r="O10" i="11"/>
  <c r="O21" i="11"/>
  <c r="N21" i="11"/>
  <c r="O22" i="11"/>
  <c r="N22" i="11"/>
  <c r="O17" i="11"/>
  <c r="N17" i="11"/>
  <c r="O13" i="11"/>
  <c r="N13" i="11"/>
  <c r="O9" i="11"/>
  <c r="N9" i="11"/>
  <c r="O20" i="11"/>
  <c r="N20" i="11"/>
  <c r="B94" i="8"/>
  <c r="N24" i="11" l="1"/>
  <c r="N41" i="11" s="1"/>
  <c r="C12" i="13" s="1"/>
  <c r="D12" i="13" s="1"/>
  <c r="O24" i="11"/>
  <c r="N44" i="11" s="1"/>
  <c r="E61" i="26" l="1"/>
  <c r="N45" i="11"/>
  <c r="B32" i="8" l="1"/>
  <c r="B31" i="8"/>
  <c r="B30" i="8"/>
  <c r="B28" i="8"/>
  <c r="B29" i="8"/>
  <c r="B27" i="8"/>
  <c r="E44" i="13" l="1"/>
  <c r="D27" i="13"/>
  <c r="D26" i="13"/>
  <c r="D17" i="13"/>
  <c r="D16" i="13"/>
  <c r="D15" i="13"/>
  <c r="D14" i="13"/>
  <c r="D19" i="13"/>
  <c r="D21" i="13"/>
  <c r="D23" i="13"/>
  <c r="D29" i="13"/>
  <c r="D39" i="13"/>
  <c r="E10" i="13"/>
  <c r="F44" i="13" l="1"/>
  <c r="D13" i="13"/>
  <c r="E13" i="13" s="1"/>
  <c r="D18" i="13" l="1"/>
  <c r="D20" i="13" s="1"/>
  <c r="F13" i="13"/>
  <c r="G13" i="13" s="1"/>
  <c r="H13" i="13" s="1"/>
  <c r="I13" i="13" s="1"/>
  <c r="J13" i="13" s="1"/>
  <c r="K13" i="13" s="1"/>
  <c r="L13" i="13" s="1"/>
  <c r="M13" i="13" s="1"/>
  <c r="N13" i="13" s="1"/>
  <c r="O13" i="13" s="1"/>
  <c r="P13" i="13" s="1"/>
  <c r="Q13" i="13" s="1"/>
  <c r="R13" i="13" s="1"/>
  <c r="S13" i="13" s="1"/>
  <c r="T13" i="13" s="1"/>
  <c r="U13" i="13" s="1"/>
  <c r="V13" i="13" s="1"/>
  <c r="W13" i="13" s="1"/>
  <c r="X13" i="13" s="1"/>
  <c r="Y13" i="13" s="1"/>
  <c r="Z13" i="13" s="1"/>
  <c r="AA13" i="13" s="1"/>
  <c r="AB13" i="13" s="1"/>
  <c r="AC13" i="13" s="1"/>
  <c r="AD13" i="13" s="1"/>
  <c r="AE13" i="13" s="1"/>
  <c r="AF13" i="13" s="1"/>
  <c r="AG13" i="13" s="1"/>
  <c r="G44" i="13"/>
  <c r="B5" i="8"/>
  <c r="B6" i="8"/>
  <c r="C6" i="8" s="1"/>
  <c r="H44" i="13" l="1"/>
  <c r="B5" i="27"/>
  <c r="B7" i="27" s="1"/>
  <c r="D37" i="13"/>
  <c r="D36" i="13"/>
  <c r="D35" i="13"/>
  <c r="D34" i="13"/>
  <c r="C93" i="7"/>
  <c r="B12" i="27"/>
  <c r="B13" i="27" s="1"/>
  <c r="B14" i="27" s="1"/>
  <c r="B15" i="27" s="1"/>
  <c r="B16" i="27" s="1"/>
  <c r="F3" i="27" l="1"/>
  <c r="D30" i="13" s="1"/>
  <c r="B8" i="27"/>
  <c r="B17" i="27"/>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C16" i="27"/>
  <c r="I44" i="13"/>
  <c r="B41" i="27"/>
  <c r="C15" i="27"/>
  <c r="I10" i="27"/>
  <c r="I9" i="27"/>
  <c r="D11" i="27"/>
  <c r="E34" i="13"/>
  <c r="F34" i="13" s="1"/>
  <c r="G34" i="13" s="1"/>
  <c r="H34" i="13" s="1"/>
  <c r="I34" i="13" s="1"/>
  <c r="J34" i="13" s="1"/>
  <c r="K34" i="13" s="1"/>
  <c r="L34" i="13" s="1"/>
  <c r="M34" i="13" s="1"/>
  <c r="N34" i="13" s="1"/>
  <c r="O34" i="13" s="1"/>
  <c r="P34" i="13" s="1"/>
  <c r="Q34" i="13" s="1"/>
  <c r="R34" i="13" s="1"/>
  <c r="S34" i="13" s="1"/>
  <c r="T34" i="13" s="1"/>
  <c r="U34" i="13" s="1"/>
  <c r="V34" i="13" s="1"/>
  <c r="W34" i="13" s="1"/>
  <c r="X34" i="13" s="1"/>
  <c r="Y34" i="13" s="1"/>
  <c r="Z34" i="13" s="1"/>
  <c r="AA34" i="13" s="1"/>
  <c r="AB34" i="13" s="1"/>
  <c r="AC34" i="13" s="1"/>
  <c r="AD34" i="13" s="1"/>
  <c r="AE34" i="13" s="1"/>
  <c r="AF34" i="13" s="1"/>
  <c r="AG34" i="13" s="1"/>
  <c r="E36" i="13"/>
  <c r="F36" i="13" s="1"/>
  <c r="G36" i="13" s="1"/>
  <c r="H36" i="13" s="1"/>
  <c r="I36" i="13" s="1"/>
  <c r="J36" i="13" s="1"/>
  <c r="K36" i="13" s="1"/>
  <c r="L36" i="13" s="1"/>
  <c r="M36" i="13" s="1"/>
  <c r="N36" i="13" s="1"/>
  <c r="O36" i="13" s="1"/>
  <c r="P36" i="13" s="1"/>
  <c r="Q36" i="13" s="1"/>
  <c r="R36" i="13" s="1"/>
  <c r="S36" i="13" s="1"/>
  <c r="T36" i="13" s="1"/>
  <c r="U36" i="13" s="1"/>
  <c r="V36" i="13" s="1"/>
  <c r="W36" i="13" s="1"/>
  <c r="X36" i="13" s="1"/>
  <c r="Y36" i="13" s="1"/>
  <c r="Z36" i="13" s="1"/>
  <c r="AA36" i="13" s="1"/>
  <c r="AB36" i="13" s="1"/>
  <c r="AC36" i="13" s="1"/>
  <c r="AD36" i="13" s="1"/>
  <c r="AE36" i="13" s="1"/>
  <c r="AF36" i="13" s="1"/>
  <c r="AG36" i="13" s="1"/>
  <c r="E37" i="13"/>
  <c r="F37" i="13" s="1"/>
  <c r="G37" i="13" s="1"/>
  <c r="H37" i="13" s="1"/>
  <c r="I37" i="13" s="1"/>
  <c r="J37" i="13" s="1"/>
  <c r="K37" i="13" s="1"/>
  <c r="L37" i="13" s="1"/>
  <c r="M37" i="13" s="1"/>
  <c r="N37" i="13" s="1"/>
  <c r="O37" i="13" s="1"/>
  <c r="P37" i="13" s="1"/>
  <c r="Q37" i="13" s="1"/>
  <c r="R37" i="13" s="1"/>
  <c r="S37" i="13" s="1"/>
  <c r="T37" i="13" s="1"/>
  <c r="U37" i="13" s="1"/>
  <c r="V37" i="13" s="1"/>
  <c r="W37" i="13" s="1"/>
  <c r="X37" i="13" s="1"/>
  <c r="Y37" i="13" s="1"/>
  <c r="Z37" i="13" s="1"/>
  <c r="AA37" i="13" s="1"/>
  <c r="AB37" i="13" s="1"/>
  <c r="AC37" i="13" s="1"/>
  <c r="AD37" i="13" s="1"/>
  <c r="AE37" i="13" s="1"/>
  <c r="AF37" i="13" s="1"/>
  <c r="AG37" i="13" s="1"/>
  <c r="E35" i="13"/>
  <c r="F35" i="13" s="1"/>
  <c r="G35" i="13" s="1"/>
  <c r="H35" i="13" s="1"/>
  <c r="I35" i="13" s="1"/>
  <c r="J35" i="13" s="1"/>
  <c r="K35" i="13" s="1"/>
  <c r="L35" i="13" s="1"/>
  <c r="M35" i="13" s="1"/>
  <c r="N35" i="13" s="1"/>
  <c r="O35" i="13" s="1"/>
  <c r="P35" i="13" s="1"/>
  <c r="Q35" i="13" s="1"/>
  <c r="R35" i="13" s="1"/>
  <c r="S35" i="13" s="1"/>
  <c r="T35" i="13" s="1"/>
  <c r="U35" i="13" s="1"/>
  <c r="V35" i="13" s="1"/>
  <c r="W35" i="13" s="1"/>
  <c r="X35" i="13" s="1"/>
  <c r="Y35" i="13" s="1"/>
  <c r="Z35" i="13" s="1"/>
  <c r="AA35" i="13" s="1"/>
  <c r="AB35" i="13" s="1"/>
  <c r="AC35" i="13" s="1"/>
  <c r="AD35" i="13" s="1"/>
  <c r="AE35" i="13" s="1"/>
  <c r="AF35" i="13" s="1"/>
  <c r="AG35" i="13" s="1"/>
  <c r="I4" i="27"/>
  <c r="J44" i="13" l="1"/>
  <c r="C35" i="27"/>
  <c r="C39" i="27"/>
  <c r="C22" i="27"/>
  <c r="C14" i="27"/>
  <c r="C25" i="27"/>
  <c r="C32" i="27"/>
  <c r="C17" i="27"/>
  <c r="C26" i="27"/>
  <c r="C37" i="27"/>
  <c r="C20" i="27"/>
  <c r="C31" i="27"/>
  <c r="C38" i="27"/>
  <c r="C23" i="27"/>
  <c r="C30" i="13"/>
  <c r="C18" i="27"/>
  <c r="C29" i="27"/>
  <c r="C36" i="27"/>
  <c r="C21" i="27"/>
  <c r="C13" i="27"/>
  <c r="C12" i="27"/>
  <c r="C33" i="27"/>
  <c r="C27" i="27"/>
  <c r="C34" i="27"/>
  <c r="C19" i="27"/>
  <c r="C30" i="27"/>
  <c r="C24" i="27"/>
  <c r="C40" i="27"/>
  <c r="B42" i="27"/>
  <c r="C41" i="27"/>
  <c r="C28" i="27"/>
  <c r="C11" i="27"/>
  <c r="E11" i="27" s="1"/>
  <c r="F11" i="27" s="1"/>
  <c r="D12" i="27" s="1"/>
  <c r="E12" i="27" l="1"/>
  <c r="F12" i="27" s="1"/>
  <c r="D13" i="27" s="1"/>
  <c r="E13" i="27" s="1"/>
  <c r="F13" i="27" s="1"/>
  <c r="D14" i="27" s="1"/>
  <c r="E14" i="27" s="1"/>
  <c r="F14" i="27" s="1"/>
  <c r="D15" i="27" s="1"/>
  <c r="E15" i="27" s="1"/>
  <c r="F15" i="27" s="1"/>
  <c r="K44" i="13"/>
  <c r="B43" i="27"/>
  <c r="C42" i="27"/>
  <c r="L44" i="13" l="1"/>
  <c r="B44" i="27"/>
  <c r="C43" i="27"/>
  <c r="D16" i="27"/>
  <c r="E16" i="27" s="1"/>
  <c r="F16" i="27" s="1"/>
  <c r="M44" i="13" l="1"/>
  <c r="B45" i="27"/>
  <c r="C44" i="27"/>
  <c r="D17" i="27"/>
  <c r="E17" i="27" s="1"/>
  <c r="F17" i="27" s="1"/>
  <c r="N44" i="13" l="1"/>
  <c r="B46" i="27"/>
  <c r="C45" i="27"/>
  <c r="D18" i="27"/>
  <c r="E18" i="27" s="1"/>
  <c r="F18" i="27" s="1"/>
  <c r="O44" i="13" l="1"/>
  <c r="B47" i="27"/>
  <c r="C46" i="27"/>
  <c r="D19" i="27"/>
  <c r="E19" i="27" s="1"/>
  <c r="F19" i="27" s="1"/>
  <c r="P44" i="13" l="1"/>
  <c r="B48" i="27"/>
  <c r="C47" i="27"/>
  <c r="D20" i="27"/>
  <c r="E20" i="27" s="1"/>
  <c r="F20" i="27" s="1"/>
  <c r="Q44" i="13" l="1"/>
  <c r="B49" i="27"/>
  <c r="C48" i="27"/>
  <c r="D21" i="27"/>
  <c r="E21" i="27" s="1"/>
  <c r="F21" i="27" s="1"/>
  <c r="R44" i="13" l="1"/>
  <c r="B50" i="27"/>
  <c r="C49" i="27"/>
  <c r="D22" i="27"/>
  <c r="E22" i="27" s="1"/>
  <c r="F22" i="27" s="1"/>
  <c r="S44" i="13" l="1"/>
  <c r="B51" i="27"/>
  <c r="C50" i="27"/>
  <c r="D23" i="27"/>
  <c r="E23" i="27" s="1"/>
  <c r="F23" i="27" s="1"/>
  <c r="T44" i="13" l="1"/>
  <c r="B52" i="27"/>
  <c r="C51" i="27"/>
  <c r="D24" i="27"/>
  <c r="E24" i="27" s="1"/>
  <c r="F24" i="27" s="1"/>
  <c r="U44" i="13" l="1"/>
  <c r="B53" i="27"/>
  <c r="C52" i="27"/>
  <c r="D25" i="27"/>
  <c r="E25" i="27" s="1"/>
  <c r="F25" i="27" s="1"/>
  <c r="V44" i="13" l="1"/>
  <c r="B54" i="27"/>
  <c r="C53" i="27"/>
  <c r="D26" i="27"/>
  <c r="E26" i="27" s="1"/>
  <c r="F26" i="27" s="1"/>
  <c r="W44" i="13" l="1"/>
  <c r="B55" i="27"/>
  <c r="C54" i="27"/>
  <c r="D27" i="27"/>
  <c r="E27" i="27" s="1"/>
  <c r="F27" i="27" s="1"/>
  <c r="X44" i="13" l="1"/>
  <c r="B56" i="27"/>
  <c r="C55" i="27"/>
  <c r="D28" i="27"/>
  <c r="E28" i="27" s="1"/>
  <c r="F28" i="27" s="1"/>
  <c r="Y44" i="13" l="1"/>
  <c r="B57" i="27"/>
  <c r="C56" i="27"/>
  <c r="D29" i="27"/>
  <c r="E29" i="27" s="1"/>
  <c r="F29" i="27" s="1"/>
  <c r="Z44" i="13" l="1"/>
  <c r="B58" i="27"/>
  <c r="C57" i="27"/>
  <c r="D30" i="27"/>
  <c r="E30" i="27" s="1"/>
  <c r="F30" i="27" s="1"/>
  <c r="AA44" i="13" l="1"/>
  <c r="B59" i="27"/>
  <c r="C58" i="27"/>
  <c r="D31" i="27"/>
  <c r="E31" i="27" s="1"/>
  <c r="F31" i="27" s="1"/>
  <c r="AB44" i="13" l="1"/>
  <c r="B60" i="27"/>
  <c r="C59" i="27"/>
  <c r="D32" i="27"/>
  <c r="E32" i="27" s="1"/>
  <c r="F32" i="27" s="1"/>
  <c r="AC44" i="13" l="1"/>
  <c r="B61" i="27"/>
  <c r="C60" i="27"/>
  <c r="D33" i="27"/>
  <c r="E33" i="27" s="1"/>
  <c r="F33" i="27" s="1"/>
  <c r="AD44" i="13" l="1"/>
  <c r="B62" i="27"/>
  <c r="C61" i="27"/>
  <c r="D34" i="27"/>
  <c r="E34" i="27" s="1"/>
  <c r="F34" i="27" s="1"/>
  <c r="AE44" i="13" l="1"/>
  <c r="B63" i="27"/>
  <c r="C62" i="27"/>
  <c r="D35" i="27"/>
  <c r="E35" i="27" s="1"/>
  <c r="F35" i="27" s="1"/>
  <c r="AF44" i="13" l="1"/>
  <c r="B64" i="27"/>
  <c r="C63" i="27"/>
  <c r="D36" i="27"/>
  <c r="E36" i="27" s="1"/>
  <c r="F36" i="27" s="1"/>
  <c r="AG44" i="13" l="1"/>
  <c r="B65" i="27"/>
  <c r="C64" i="27"/>
  <c r="D37" i="27"/>
  <c r="E37" i="27" s="1"/>
  <c r="F37" i="27" s="1"/>
  <c r="B66" i="27" l="1"/>
  <c r="C65" i="27"/>
  <c r="D38" i="27"/>
  <c r="E38" i="27" s="1"/>
  <c r="F38" i="27" s="1"/>
  <c r="B67" i="27" l="1"/>
  <c r="C66" i="27"/>
  <c r="D39" i="27"/>
  <c r="E39" i="27" s="1"/>
  <c r="F39" i="27" s="1"/>
  <c r="B68" i="27" l="1"/>
  <c r="C67" i="27"/>
  <c r="D40" i="27"/>
  <c r="E40" i="27" s="1"/>
  <c r="F40" i="27" s="1"/>
  <c r="B69" i="27" l="1"/>
  <c r="C68" i="27"/>
  <c r="D41" i="27"/>
  <c r="B70" i="27" l="1"/>
  <c r="C69" i="27"/>
  <c r="E41" i="27"/>
  <c r="F41" i="27" s="1"/>
  <c r="D42" i="27" s="1"/>
  <c r="E42" i="27" s="1"/>
  <c r="F42" i="27" s="1"/>
  <c r="B71" i="27" l="1"/>
  <c r="C70" i="27"/>
  <c r="D43" i="27"/>
  <c r="E43" i="27" s="1"/>
  <c r="F43" i="27" s="1"/>
  <c r="B72" i="27" l="1"/>
  <c r="C71" i="27"/>
  <c r="D44" i="27"/>
  <c r="E44" i="27" s="1"/>
  <c r="F44" i="27" s="1"/>
  <c r="B73" i="27" l="1"/>
  <c r="C72" i="27"/>
  <c r="D45" i="27"/>
  <c r="E45" i="27" s="1"/>
  <c r="F45" i="27" s="1"/>
  <c r="B74" i="27" l="1"/>
  <c r="C73" i="27"/>
  <c r="D46" i="27"/>
  <c r="E46" i="27" s="1"/>
  <c r="F46" i="27" s="1"/>
  <c r="B75" i="27" l="1"/>
  <c r="C74" i="27"/>
  <c r="D47" i="27"/>
  <c r="E47" i="27" s="1"/>
  <c r="F47" i="27" s="1"/>
  <c r="B76" i="27" l="1"/>
  <c r="C75" i="27"/>
  <c r="D48" i="27"/>
  <c r="E48" i="27" s="1"/>
  <c r="F48" i="27" s="1"/>
  <c r="B77" i="27" l="1"/>
  <c r="C76" i="27"/>
  <c r="D49" i="27"/>
  <c r="E49" i="27" s="1"/>
  <c r="F49" i="27" s="1"/>
  <c r="B78" i="27" l="1"/>
  <c r="C77" i="27"/>
  <c r="D50" i="27"/>
  <c r="E50" i="27" s="1"/>
  <c r="F50" i="27" s="1"/>
  <c r="B79" i="27" l="1"/>
  <c r="C78" i="27"/>
  <c r="D51" i="27"/>
  <c r="E51" i="27" s="1"/>
  <c r="F51" i="27" s="1"/>
  <c r="B80" i="27" l="1"/>
  <c r="C79" i="27"/>
  <c r="D52" i="27"/>
  <c r="E52" i="27" s="1"/>
  <c r="F52" i="27" s="1"/>
  <c r="B81" i="27" l="1"/>
  <c r="C80" i="27"/>
  <c r="D53" i="27"/>
  <c r="E53" i="27" s="1"/>
  <c r="F53" i="27" s="1"/>
  <c r="B82" i="27" l="1"/>
  <c r="C81" i="27"/>
  <c r="D54" i="27"/>
  <c r="E54" i="27" s="1"/>
  <c r="F54" i="27" s="1"/>
  <c r="B83" i="27" l="1"/>
  <c r="C82" i="27"/>
  <c r="D55" i="27"/>
  <c r="E55" i="27" s="1"/>
  <c r="F55" i="27" s="1"/>
  <c r="B84" i="27" l="1"/>
  <c r="C83" i="27"/>
  <c r="D56" i="27"/>
  <c r="E56" i="27" s="1"/>
  <c r="F56" i="27" s="1"/>
  <c r="B85" i="27" l="1"/>
  <c r="C84" i="27"/>
  <c r="D57" i="27"/>
  <c r="E57" i="27" s="1"/>
  <c r="F57" i="27" s="1"/>
  <c r="B86" i="27" l="1"/>
  <c r="C85" i="27"/>
  <c r="D58" i="27"/>
  <c r="E58" i="27" s="1"/>
  <c r="F58" i="27" s="1"/>
  <c r="B87" i="27" l="1"/>
  <c r="C86" i="27"/>
  <c r="D59" i="27"/>
  <c r="E59" i="27" s="1"/>
  <c r="F59" i="27" s="1"/>
  <c r="B88" i="27" l="1"/>
  <c r="C87" i="27"/>
  <c r="D60" i="27"/>
  <c r="E60" i="27" s="1"/>
  <c r="F60" i="27" s="1"/>
  <c r="B89" i="27" l="1"/>
  <c r="C88" i="27"/>
  <c r="D61" i="27"/>
  <c r="E61" i="27" s="1"/>
  <c r="F61" i="27" s="1"/>
  <c r="B90" i="27" l="1"/>
  <c r="C89" i="27"/>
  <c r="D62" i="27"/>
  <c r="E62" i="27" s="1"/>
  <c r="F62" i="27" s="1"/>
  <c r="B91" i="27" l="1"/>
  <c r="C90" i="27"/>
  <c r="D63" i="27"/>
  <c r="E63" i="27" s="1"/>
  <c r="F63" i="27" s="1"/>
  <c r="B92" i="27" l="1"/>
  <c r="C91" i="27"/>
  <c r="D64" i="27"/>
  <c r="E64" i="27" s="1"/>
  <c r="F64" i="27" s="1"/>
  <c r="B93" i="27" l="1"/>
  <c r="C92" i="27"/>
  <c r="D65" i="27"/>
  <c r="E65" i="27" s="1"/>
  <c r="F65" i="27" s="1"/>
  <c r="B94" i="27" l="1"/>
  <c r="C93" i="27"/>
  <c r="D66" i="27"/>
  <c r="E66" i="27" s="1"/>
  <c r="F66" i="27" s="1"/>
  <c r="B95" i="27" l="1"/>
  <c r="C94" i="27"/>
  <c r="D67" i="27"/>
  <c r="E67" i="27" s="1"/>
  <c r="F67" i="27" s="1"/>
  <c r="B96" i="27" l="1"/>
  <c r="C95" i="27"/>
  <c r="D68" i="27"/>
  <c r="E68" i="27" s="1"/>
  <c r="F68" i="27" s="1"/>
  <c r="B97" i="27" l="1"/>
  <c r="C96" i="27"/>
  <c r="D69" i="27"/>
  <c r="E69" i="27" s="1"/>
  <c r="F69" i="27" s="1"/>
  <c r="B98" i="27" l="1"/>
  <c r="C97" i="27"/>
  <c r="D70" i="27"/>
  <c r="E70" i="27" s="1"/>
  <c r="F70" i="27" s="1"/>
  <c r="B99" i="27" l="1"/>
  <c r="C98" i="27"/>
  <c r="D71" i="27"/>
  <c r="E71" i="27" s="1"/>
  <c r="F71" i="27" s="1"/>
  <c r="B100" i="27" l="1"/>
  <c r="C99" i="27"/>
  <c r="D72" i="27"/>
  <c r="E72" i="27" s="1"/>
  <c r="F72" i="27" s="1"/>
  <c r="B101" i="27" l="1"/>
  <c r="C100" i="27"/>
  <c r="D73" i="27"/>
  <c r="E73" i="27" s="1"/>
  <c r="F73" i="27" s="1"/>
  <c r="B102" i="27" l="1"/>
  <c r="C101" i="27"/>
  <c r="D74" i="27"/>
  <c r="E74" i="27" s="1"/>
  <c r="F74" i="27" s="1"/>
  <c r="B103" i="27" l="1"/>
  <c r="C102" i="27"/>
  <c r="D75" i="27"/>
  <c r="E75" i="27" s="1"/>
  <c r="F75" i="27" s="1"/>
  <c r="B104" i="27" l="1"/>
  <c r="C103" i="27"/>
  <c r="D76" i="27"/>
  <c r="E76" i="27" s="1"/>
  <c r="F76" i="27" s="1"/>
  <c r="B105" i="27" l="1"/>
  <c r="C104" i="27"/>
  <c r="D77" i="27"/>
  <c r="E77" i="27" s="1"/>
  <c r="F77" i="27" s="1"/>
  <c r="B106" i="27" l="1"/>
  <c r="C105" i="27"/>
  <c r="D78" i="27"/>
  <c r="E78" i="27" s="1"/>
  <c r="F78" i="27" s="1"/>
  <c r="B107" i="27" l="1"/>
  <c r="C106" i="27"/>
  <c r="D79" i="27"/>
  <c r="E79" i="27" s="1"/>
  <c r="F79" i="27" s="1"/>
  <c r="B108" i="27" l="1"/>
  <c r="C107" i="27"/>
  <c r="D80" i="27"/>
  <c r="E80" i="27" s="1"/>
  <c r="F80" i="27" s="1"/>
  <c r="B109" i="27" l="1"/>
  <c r="C108" i="27"/>
  <c r="D81" i="27"/>
  <c r="E81" i="27" s="1"/>
  <c r="F81" i="27" s="1"/>
  <c r="B110" i="27" l="1"/>
  <c r="C109" i="27"/>
  <c r="D82" i="27"/>
  <c r="E82" i="27" s="1"/>
  <c r="F82" i="27" s="1"/>
  <c r="B111" i="27" l="1"/>
  <c r="C110" i="27"/>
  <c r="D83" i="27"/>
  <c r="E83" i="27" s="1"/>
  <c r="F83" i="27" s="1"/>
  <c r="B112" i="27" l="1"/>
  <c r="C111" i="27"/>
  <c r="D84" i="27"/>
  <c r="E84" i="27" s="1"/>
  <c r="F84" i="27" s="1"/>
  <c r="B113" i="27" l="1"/>
  <c r="C112" i="27"/>
  <c r="D85" i="27"/>
  <c r="E85" i="27" s="1"/>
  <c r="F85" i="27" s="1"/>
  <c r="B114" i="27" l="1"/>
  <c r="C113" i="27"/>
  <c r="D86" i="27"/>
  <c r="E86" i="27" s="1"/>
  <c r="F86" i="27" s="1"/>
  <c r="B115" i="27" l="1"/>
  <c r="C114" i="27"/>
  <c r="D87" i="27"/>
  <c r="E87" i="27" s="1"/>
  <c r="F87" i="27" s="1"/>
  <c r="B116" i="27" l="1"/>
  <c r="C115" i="27"/>
  <c r="D88" i="27"/>
  <c r="E88" i="27" s="1"/>
  <c r="F88" i="27" s="1"/>
  <c r="B117" i="27" l="1"/>
  <c r="C116" i="27"/>
  <c r="D89" i="27"/>
  <c r="E89" i="27" s="1"/>
  <c r="F89" i="27" s="1"/>
  <c r="B118" i="27" l="1"/>
  <c r="C117" i="27"/>
  <c r="D90" i="27"/>
  <c r="E90" i="27" s="1"/>
  <c r="F90" i="27" s="1"/>
  <c r="B119" i="27" l="1"/>
  <c r="C118" i="27"/>
  <c r="D91" i="27"/>
  <c r="E91" i="27" s="1"/>
  <c r="F91" i="27" s="1"/>
  <c r="B120" i="27" l="1"/>
  <c r="C119" i="27"/>
  <c r="D92" i="27"/>
  <c r="E92" i="27" s="1"/>
  <c r="F92" i="27" s="1"/>
  <c r="B121" i="27" l="1"/>
  <c r="C120" i="27"/>
  <c r="D93" i="27"/>
  <c r="E93" i="27" s="1"/>
  <c r="F93" i="27" s="1"/>
  <c r="B122" i="27" l="1"/>
  <c r="C121" i="27"/>
  <c r="D94" i="27"/>
  <c r="E94" i="27" s="1"/>
  <c r="F94" i="27" s="1"/>
  <c r="B123" i="27" l="1"/>
  <c r="C122" i="27"/>
  <c r="D95" i="27"/>
  <c r="E95" i="27" s="1"/>
  <c r="F95" i="27" s="1"/>
  <c r="B124" i="27" l="1"/>
  <c r="C123" i="27"/>
  <c r="D96" i="27"/>
  <c r="E96" i="27" s="1"/>
  <c r="F96" i="27" s="1"/>
  <c r="B125" i="27" l="1"/>
  <c r="C124" i="27"/>
  <c r="D97" i="27"/>
  <c r="E97" i="27" s="1"/>
  <c r="F97" i="27" s="1"/>
  <c r="B126" i="27" l="1"/>
  <c r="C125" i="27"/>
  <c r="D98" i="27"/>
  <c r="E98" i="27" s="1"/>
  <c r="F98" i="27" s="1"/>
  <c r="B127" i="27" l="1"/>
  <c r="C126" i="27"/>
  <c r="D99" i="27"/>
  <c r="E99" i="27" s="1"/>
  <c r="F99" i="27" s="1"/>
  <c r="B128" i="27" l="1"/>
  <c r="C127" i="27"/>
  <c r="D100" i="27"/>
  <c r="E100" i="27" s="1"/>
  <c r="F100" i="27" s="1"/>
  <c r="B129" i="27" l="1"/>
  <c r="C128" i="27"/>
  <c r="D101" i="27"/>
  <c r="E101" i="27" s="1"/>
  <c r="F101" i="27" s="1"/>
  <c r="B130" i="27" l="1"/>
  <c r="C129" i="27"/>
  <c r="D102" i="27"/>
  <c r="E102" i="27" s="1"/>
  <c r="F102" i="27" s="1"/>
  <c r="B131" i="27" l="1"/>
  <c r="C130" i="27"/>
  <c r="D103" i="27"/>
  <c r="E103" i="27" s="1"/>
  <c r="F103" i="27" s="1"/>
  <c r="B132" i="27" l="1"/>
  <c r="C131" i="27"/>
  <c r="D104" i="27"/>
  <c r="E104" i="27" s="1"/>
  <c r="F104" i="27" s="1"/>
  <c r="B133" i="27" l="1"/>
  <c r="C132" i="27"/>
  <c r="D105" i="27"/>
  <c r="E105" i="27" s="1"/>
  <c r="F105" i="27" s="1"/>
  <c r="B134" i="27" l="1"/>
  <c r="C133" i="27"/>
  <c r="D106" i="27"/>
  <c r="E106" i="27" s="1"/>
  <c r="F106" i="27" s="1"/>
  <c r="B135" i="27" l="1"/>
  <c r="C134" i="27"/>
  <c r="D107" i="27"/>
  <c r="E107" i="27" s="1"/>
  <c r="F107" i="27" s="1"/>
  <c r="B136" i="27" l="1"/>
  <c r="C135" i="27"/>
  <c r="D108" i="27"/>
  <c r="E108" i="27" s="1"/>
  <c r="F108" i="27" s="1"/>
  <c r="B137" i="27" l="1"/>
  <c r="C136" i="27"/>
  <c r="D109" i="27"/>
  <c r="E109" i="27" s="1"/>
  <c r="F109" i="27" s="1"/>
  <c r="B138" i="27" l="1"/>
  <c r="C137" i="27"/>
  <c r="D110" i="27"/>
  <c r="E110" i="27" s="1"/>
  <c r="F110" i="27" s="1"/>
  <c r="B139" i="27" l="1"/>
  <c r="C138" i="27"/>
  <c r="D111" i="27"/>
  <c r="E111" i="27" s="1"/>
  <c r="F111" i="27" s="1"/>
  <c r="B140" i="27" l="1"/>
  <c r="C139" i="27"/>
  <c r="D112" i="27"/>
  <c r="E112" i="27" s="1"/>
  <c r="F112" i="27" s="1"/>
  <c r="B141" i="27" l="1"/>
  <c r="C140" i="27"/>
  <c r="D113" i="27"/>
  <c r="E113" i="27" s="1"/>
  <c r="F113" i="27" s="1"/>
  <c r="B142" i="27" l="1"/>
  <c r="C141" i="27"/>
  <c r="D114" i="27"/>
  <c r="E114" i="27" s="1"/>
  <c r="F114" i="27" s="1"/>
  <c r="B143" i="27" l="1"/>
  <c r="C142" i="27"/>
  <c r="D115" i="27"/>
  <c r="E115" i="27" s="1"/>
  <c r="F115" i="27" s="1"/>
  <c r="B144" i="27" l="1"/>
  <c r="C143" i="27"/>
  <c r="D116" i="27"/>
  <c r="E116" i="27" s="1"/>
  <c r="F116" i="27" s="1"/>
  <c r="B145" i="27" l="1"/>
  <c r="C144" i="27"/>
  <c r="D117" i="27"/>
  <c r="E117" i="27" s="1"/>
  <c r="F117" i="27" s="1"/>
  <c r="B146" i="27" l="1"/>
  <c r="C145" i="27"/>
  <c r="D118" i="27"/>
  <c r="E118" i="27" s="1"/>
  <c r="F118" i="27" s="1"/>
  <c r="B147" i="27" l="1"/>
  <c r="C146" i="27"/>
  <c r="D119" i="27"/>
  <c r="E119" i="27" s="1"/>
  <c r="F119" i="27" s="1"/>
  <c r="B148" i="27" l="1"/>
  <c r="C147" i="27"/>
  <c r="D120" i="27"/>
  <c r="E120" i="27" s="1"/>
  <c r="F120" i="27" s="1"/>
  <c r="B149" i="27" l="1"/>
  <c r="C148" i="27"/>
  <c r="D121" i="27"/>
  <c r="E121" i="27" s="1"/>
  <c r="F121" i="27" s="1"/>
  <c r="B150" i="27" l="1"/>
  <c r="C149" i="27"/>
  <c r="D122" i="27"/>
  <c r="E122" i="27" s="1"/>
  <c r="F122" i="27" s="1"/>
  <c r="B151" i="27" l="1"/>
  <c r="C150" i="27"/>
  <c r="D123" i="27"/>
  <c r="E123" i="27" s="1"/>
  <c r="F123" i="27" s="1"/>
  <c r="B152" i="27" l="1"/>
  <c r="C151" i="27"/>
  <c r="D124" i="27"/>
  <c r="E124" i="27" s="1"/>
  <c r="F124" i="27" s="1"/>
  <c r="B153" i="27" l="1"/>
  <c r="C152" i="27"/>
  <c r="D125" i="27"/>
  <c r="E125" i="27" s="1"/>
  <c r="F125" i="27" s="1"/>
  <c r="B154" i="27" l="1"/>
  <c r="C153" i="27"/>
  <c r="D126" i="27"/>
  <c r="E126" i="27" s="1"/>
  <c r="F126" i="27" s="1"/>
  <c r="B155" i="27" l="1"/>
  <c r="C154" i="27"/>
  <c r="D127" i="27"/>
  <c r="E127" i="27" s="1"/>
  <c r="F127" i="27" s="1"/>
  <c r="B156" i="27" l="1"/>
  <c r="C155" i="27"/>
  <c r="D128" i="27"/>
  <c r="E128" i="27" s="1"/>
  <c r="F128" i="27" s="1"/>
  <c r="B157" i="27" l="1"/>
  <c r="C156" i="27"/>
  <c r="D129" i="27"/>
  <c r="E129" i="27" s="1"/>
  <c r="F129" i="27" s="1"/>
  <c r="B158" i="27" l="1"/>
  <c r="C157" i="27"/>
  <c r="D130" i="27"/>
  <c r="E130" i="27" s="1"/>
  <c r="F130" i="27" s="1"/>
  <c r="B159" i="27" l="1"/>
  <c r="C158" i="27"/>
  <c r="D131" i="27"/>
  <c r="E131" i="27" s="1"/>
  <c r="F131" i="27" s="1"/>
  <c r="B160" i="27" l="1"/>
  <c r="C159" i="27"/>
  <c r="D132" i="27"/>
  <c r="E132" i="27" s="1"/>
  <c r="F132" i="27" s="1"/>
  <c r="B161" i="27" l="1"/>
  <c r="C160" i="27"/>
  <c r="D133" i="27"/>
  <c r="E133" i="27" s="1"/>
  <c r="F133" i="27" s="1"/>
  <c r="B162" i="27" l="1"/>
  <c r="C161" i="27"/>
  <c r="D134" i="27"/>
  <c r="E134" i="27" s="1"/>
  <c r="F134" i="27" s="1"/>
  <c r="B163" i="27" l="1"/>
  <c r="C162" i="27"/>
  <c r="D135" i="27"/>
  <c r="E135" i="27" s="1"/>
  <c r="F135" i="27" s="1"/>
  <c r="B164" i="27" l="1"/>
  <c r="C163" i="27"/>
  <c r="D136" i="27"/>
  <c r="E136" i="27" s="1"/>
  <c r="F136" i="27" s="1"/>
  <c r="B165" i="27" l="1"/>
  <c r="C164" i="27"/>
  <c r="D137" i="27"/>
  <c r="E137" i="27" s="1"/>
  <c r="F137" i="27" s="1"/>
  <c r="B166" i="27" l="1"/>
  <c r="C165" i="27"/>
  <c r="D138" i="27"/>
  <c r="E138" i="27" s="1"/>
  <c r="F138" i="27" s="1"/>
  <c r="B167" i="27" l="1"/>
  <c r="C166" i="27"/>
  <c r="D139" i="27"/>
  <c r="E139" i="27" s="1"/>
  <c r="F139" i="27" s="1"/>
  <c r="B168" i="27" l="1"/>
  <c r="C167" i="27"/>
  <c r="D140" i="27"/>
  <c r="E140" i="27" s="1"/>
  <c r="F140" i="27" s="1"/>
  <c r="B169" i="27" l="1"/>
  <c r="C168" i="27"/>
  <c r="D141" i="27"/>
  <c r="E141" i="27" s="1"/>
  <c r="F141" i="27" s="1"/>
  <c r="B170" i="27" l="1"/>
  <c r="C169" i="27"/>
  <c r="D142" i="27"/>
  <c r="E142" i="27" s="1"/>
  <c r="F142" i="27" s="1"/>
  <c r="B171" i="27" l="1"/>
  <c r="C170" i="27"/>
  <c r="D143" i="27"/>
  <c r="E143" i="27" s="1"/>
  <c r="F143" i="27" s="1"/>
  <c r="B172" i="27" l="1"/>
  <c r="C171" i="27"/>
  <c r="D144" i="27"/>
  <c r="E144" i="27" s="1"/>
  <c r="F144" i="27" s="1"/>
  <c r="B173" i="27" l="1"/>
  <c r="C172" i="27"/>
  <c r="D145" i="27"/>
  <c r="E145" i="27" s="1"/>
  <c r="F145" i="27" s="1"/>
  <c r="B174" i="27" l="1"/>
  <c r="C173" i="27"/>
  <c r="D146" i="27"/>
  <c r="E146" i="27" s="1"/>
  <c r="F146" i="27" s="1"/>
  <c r="B175" i="27" l="1"/>
  <c r="C174" i="27"/>
  <c r="D147" i="27"/>
  <c r="E147" i="27" s="1"/>
  <c r="F147" i="27" s="1"/>
  <c r="B176" i="27" l="1"/>
  <c r="C175" i="27"/>
  <c r="D148" i="27"/>
  <c r="E148" i="27" s="1"/>
  <c r="F148" i="27" s="1"/>
  <c r="B177" i="27" l="1"/>
  <c r="C176" i="27"/>
  <c r="D149" i="27"/>
  <c r="E149" i="27" s="1"/>
  <c r="F149" i="27" s="1"/>
  <c r="B178" i="27" l="1"/>
  <c r="C177" i="27"/>
  <c r="D150" i="27"/>
  <c r="E150" i="27" s="1"/>
  <c r="F150" i="27" s="1"/>
  <c r="B179" i="27" l="1"/>
  <c r="C178" i="27"/>
  <c r="D151" i="27"/>
  <c r="E151" i="27" s="1"/>
  <c r="F151" i="27" s="1"/>
  <c r="B180" i="27" l="1"/>
  <c r="C179" i="27"/>
  <c r="D152" i="27"/>
  <c r="E152" i="27" s="1"/>
  <c r="F152" i="27" s="1"/>
  <c r="B181" i="27" l="1"/>
  <c r="C180" i="27"/>
  <c r="D153" i="27"/>
  <c r="E153" i="27" s="1"/>
  <c r="F153" i="27" s="1"/>
  <c r="B182" i="27" l="1"/>
  <c r="C181" i="27"/>
  <c r="D154" i="27"/>
  <c r="E154" i="27" s="1"/>
  <c r="F154" i="27" s="1"/>
  <c r="B183" i="27" l="1"/>
  <c r="C182" i="27"/>
  <c r="D155" i="27"/>
  <c r="E155" i="27" s="1"/>
  <c r="F155" i="27" s="1"/>
  <c r="B184" i="27" l="1"/>
  <c r="C183" i="27"/>
  <c r="D156" i="27"/>
  <c r="E156" i="27" s="1"/>
  <c r="F156" i="27" s="1"/>
  <c r="B185" i="27" l="1"/>
  <c r="C184" i="27"/>
  <c r="D157" i="27"/>
  <c r="E157" i="27" s="1"/>
  <c r="F157" i="27" s="1"/>
  <c r="B186" i="27" l="1"/>
  <c r="C185" i="27"/>
  <c r="D158" i="27"/>
  <c r="E158" i="27" s="1"/>
  <c r="F158" i="27" s="1"/>
  <c r="B187" i="27" l="1"/>
  <c r="C186" i="27"/>
  <c r="D159" i="27"/>
  <c r="E159" i="27" s="1"/>
  <c r="F159" i="27" s="1"/>
  <c r="B188" i="27" l="1"/>
  <c r="C187" i="27"/>
  <c r="D160" i="27"/>
  <c r="E160" i="27" s="1"/>
  <c r="F160" i="27" s="1"/>
  <c r="B189" i="27" l="1"/>
  <c r="C188" i="27"/>
  <c r="D161" i="27"/>
  <c r="E161" i="27" s="1"/>
  <c r="F161" i="27" s="1"/>
  <c r="B190" i="27" l="1"/>
  <c r="C189" i="27"/>
  <c r="D162" i="27"/>
  <c r="E162" i="27" s="1"/>
  <c r="F162" i="27" s="1"/>
  <c r="B191" i="27" l="1"/>
  <c r="C190" i="27"/>
  <c r="D163" i="27"/>
  <c r="E163" i="27" s="1"/>
  <c r="F163" i="27" s="1"/>
  <c r="B192" i="27" l="1"/>
  <c r="C191" i="27"/>
  <c r="D164" i="27"/>
  <c r="E164" i="27" s="1"/>
  <c r="F164" i="27" s="1"/>
  <c r="B193" i="27" l="1"/>
  <c r="C192" i="27"/>
  <c r="D165" i="27"/>
  <c r="E165" i="27" s="1"/>
  <c r="F165" i="27" s="1"/>
  <c r="B194" i="27" l="1"/>
  <c r="C193" i="27"/>
  <c r="D166" i="27"/>
  <c r="E166" i="27" s="1"/>
  <c r="F166" i="27" s="1"/>
  <c r="B195" i="27" l="1"/>
  <c r="C194" i="27"/>
  <c r="D167" i="27"/>
  <c r="E167" i="27" s="1"/>
  <c r="F167" i="27" s="1"/>
  <c r="B196" i="27" l="1"/>
  <c r="C195" i="27"/>
  <c r="D168" i="27"/>
  <c r="E168" i="27" s="1"/>
  <c r="F168" i="27" s="1"/>
  <c r="B197" i="27" l="1"/>
  <c r="C196" i="27"/>
  <c r="D169" i="27"/>
  <c r="E169" i="27" s="1"/>
  <c r="F169" i="27" s="1"/>
  <c r="B198" i="27" l="1"/>
  <c r="C197" i="27"/>
  <c r="D170" i="27"/>
  <c r="E170" i="27" s="1"/>
  <c r="F170" i="27" s="1"/>
  <c r="B199" i="27" l="1"/>
  <c r="C198" i="27"/>
  <c r="D171" i="27"/>
  <c r="E171" i="27" s="1"/>
  <c r="F171" i="27" s="1"/>
  <c r="B200" i="27" l="1"/>
  <c r="C199" i="27"/>
  <c r="D172" i="27"/>
  <c r="E172" i="27" s="1"/>
  <c r="F172" i="27" s="1"/>
  <c r="B201" i="27" l="1"/>
  <c r="C200" i="27"/>
  <c r="D173" i="27"/>
  <c r="E173" i="27" s="1"/>
  <c r="F173" i="27" s="1"/>
  <c r="B202" i="27" l="1"/>
  <c r="C201" i="27"/>
  <c r="D174" i="27"/>
  <c r="E174" i="27" s="1"/>
  <c r="F174" i="27" s="1"/>
  <c r="B203" i="27" l="1"/>
  <c r="C202" i="27"/>
  <c r="D175" i="27"/>
  <c r="E175" i="27" s="1"/>
  <c r="F175" i="27" s="1"/>
  <c r="B204" i="27" l="1"/>
  <c r="C203" i="27"/>
  <c r="D176" i="27"/>
  <c r="E176" i="27" s="1"/>
  <c r="F176" i="27" s="1"/>
  <c r="B205" i="27" l="1"/>
  <c r="C204" i="27"/>
  <c r="D177" i="27"/>
  <c r="E177" i="27" s="1"/>
  <c r="F177" i="27" s="1"/>
  <c r="B206" i="27" l="1"/>
  <c r="C205" i="27"/>
  <c r="D178" i="27"/>
  <c r="E178" i="27" s="1"/>
  <c r="F178" i="27" s="1"/>
  <c r="B207" i="27" l="1"/>
  <c r="C206" i="27"/>
  <c r="D179" i="27"/>
  <c r="E179" i="27" s="1"/>
  <c r="F179" i="27" s="1"/>
  <c r="B208" i="27" l="1"/>
  <c r="C207" i="27"/>
  <c r="D180" i="27"/>
  <c r="E180" i="27" s="1"/>
  <c r="F180" i="27" s="1"/>
  <c r="B209" i="27" l="1"/>
  <c r="C208" i="27"/>
  <c r="D181" i="27"/>
  <c r="E181" i="27" s="1"/>
  <c r="F181" i="27" s="1"/>
  <c r="B210" i="27" l="1"/>
  <c r="C209" i="27"/>
  <c r="D182" i="27"/>
  <c r="E182" i="27" s="1"/>
  <c r="F182" i="27" s="1"/>
  <c r="B211" i="27" l="1"/>
  <c r="C210" i="27"/>
  <c r="D183" i="27"/>
  <c r="E183" i="27" s="1"/>
  <c r="F183" i="27" s="1"/>
  <c r="B212" i="27" l="1"/>
  <c r="C211" i="27"/>
  <c r="D184" i="27"/>
  <c r="E184" i="27" s="1"/>
  <c r="F184" i="27" s="1"/>
  <c r="B213" i="27" l="1"/>
  <c r="C212" i="27"/>
  <c r="D185" i="27"/>
  <c r="E185" i="27" s="1"/>
  <c r="F185" i="27" s="1"/>
  <c r="B214" i="27" l="1"/>
  <c r="C213" i="27"/>
  <c r="D186" i="27"/>
  <c r="E186" i="27" s="1"/>
  <c r="F186" i="27" s="1"/>
  <c r="B215" i="27" l="1"/>
  <c r="C214" i="27"/>
  <c r="D187" i="27"/>
  <c r="E187" i="27" s="1"/>
  <c r="F187" i="27" s="1"/>
  <c r="B216" i="27" l="1"/>
  <c r="C215" i="27"/>
  <c r="D188" i="27"/>
  <c r="E188" i="27" s="1"/>
  <c r="F188" i="27" s="1"/>
  <c r="B217" i="27" l="1"/>
  <c r="C216" i="27"/>
  <c r="D189" i="27"/>
  <c r="E189" i="27" s="1"/>
  <c r="F189" i="27" s="1"/>
  <c r="B218" i="27" l="1"/>
  <c r="C217" i="27"/>
  <c r="D190" i="27"/>
  <c r="E190" i="27" s="1"/>
  <c r="F190" i="27" s="1"/>
  <c r="B219" i="27" l="1"/>
  <c r="C218" i="27"/>
  <c r="D191" i="27"/>
  <c r="E191" i="27" s="1"/>
  <c r="F191" i="27" s="1"/>
  <c r="B220" i="27" l="1"/>
  <c r="C219" i="27"/>
  <c r="D192" i="27"/>
  <c r="E192" i="27" s="1"/>
  <c r="F192" i="27" s="1"/>
  <c r="B221" i="27" l="1"/>
  <c r="C220" i="27"/>
  <c r="D193" i="27"/>
  <c r="E193" i="27" s="1"/>
  <c r="F193" i="27" s="1"/>
  <c r="B222" i="27" l="1"/>
  <c r="C221" i="27"/>
  <c r="D194" i="27"/>
  <c r="E194" i="27" s="1"/>
  <c r="F194" i="27" s="1"/>
  <c r="B223" i="27" l="1"/>
  <c r="C222" i="27"/>
  <c r="D195" i="27"/>
  <c r="E195" i="27" s="1"/>
  <c r="F195" i="27" s="1"/>
  <c r="B224" i="27" l="1"/>
  <c r="C223" i="27"/>
  <c r="D196" i="27"/>
  <c r="E196" i="27" s="1"/>
  <c r="F196" i="27" s="1"/>
  <c r="B225" i="27" l="1"/>
  <c r="C224" i="27"/>
  <c r="D197" i="27"/>
  <c r="E197" i="27" s="1"/>
  <c r="F197" i="27" s="1"/>
  <c r="B226" i="27" l="1"/>
  <c r="C225" i="27"/>
  <c r="D198" i="27"/>
  <c r="E198" i="27" s="1"/>
  <c r="F198" i="27" s="1"/>
  <c r="B227" i="27" l="1"/>
  <c r="C226" i="27"/>
  <c r="D199" i="27"/>
  <c r="E199" i="27" s="1"/>
  <c r="F199" i="27" s="1"/>
  <c r="B228" i="27" l="1"/>
  <c r="C227" i="27"/>
  <c r="D200" i="27"/>
  <c r="E200" i="27" s="1"/>
  <c r="F200" i="27" s="1"/>
  <c r="B229" i="27" l="1"/>
  <c r="C228" i="27"/>
  <c r="D201" i="27"/>
  <c r="E201" i="27" s="1"/>
  <c r="F201" i="27" s="1"/>
  <c r="B230" i="27" l="1"/>
  <c r="C229" i="27"/>
  <c r="D202" i="27"/>
  <c r="E202" i="27" s="1"/>
  <c r="F202" i="27" s="1"/>
  <c r="B231" i="27" l="1"/>
  <c r="C230" i="27"/>
  <c r="D203" i="27"/>
  <c r="E203" i="27" s="1"/>
  <c r="F203" i="27" s="1"/>
  <c r="B232" i="27" l="1"/>
  <c r="C231" i="27"/>
  <c r="D204" i="27"/>
  <c r="E204" i="27" s="1"/>
  <c r="F204" i="27" s="1"/>
  <c r="B233" i="27" l="1"/>
  <c r="C232" i="27"/>
  <c r="D205" i="27"/>
  <c r="E205" i="27" s="1"/>
  <c r="F205" i="27" s="1"/>
  <c r="B234" i="27" l="1"/>
  <c r="C233" i="27"/>
  <c r="D206" i="27"/>
  <c r="E206" i="27" s="1"/>
  <c r="F206" i="27" s="1"/>
  <c r="B235" i="27" l="1"/>
  <c r="C234" i="27"/>
  <c r="D207" i="27"/>
  <c r="E207" i="27" s="1"/>
  <c r="F207" i="27" s="1"/>
  <c r="B236" i="27" l="1"/>
  <c r="C235" i="27"/>
  <c r="D208" i="27"/>
  <c r="E208" i="27" s="1"/>
  <c r="F208" i="27" s="1"/>
  <c r="B237" i="27" l="1"/>
  <c r="C236" i="27"/>
  <c r="D209" i="27"/>
  <c r="E209" i="27" s="1"/>
  <c r="F209" i="27" s="1"/>
  <c r="B238" i="27" l="1"/>
  <c r="C237" i="27"/>
  <c r="D210" i="27"/>
  <c r="E210" i="27" s="1"/>
  <c r="F210" i="27" s="1"/>
  <c r="B239" i="27" l="1"/>
  <c r="C238" i="27"/>
  <c r="D211" i="27"/>
  <c r="E211" i="27" s="1"/>
  <c r="F211" i="27" s="1"/>
  <c r="B240" i="27" l="1"/>
  <c r="C239" i="27"/>
  <c r="D212" i="27"/>
  <c r="E212" i="27" s="1"/>
  <c r="F212" i="27" s="1"/>
  <c r="B241" i="27" l="1"/>
  <c r="C240" i="27"/>
  <c r="D213" i="27"/>
  <c r="E213" i="27" s="1"/>
  <c r="F213" i="27" s="1"/>
  <c r="B242" i="27" l="1"/>
  <c r="C241" i="27"/>
  <c r="D214" i="27"/>
  <c r="E214" i="27" s="1"/>
  <c r="F214" i="27" s="1"/>
  <c r="B243" i="27" l="1"/>
  <c r="C242" i="27"/>
  <c r="D215" i="27"/>
  <c r="E215" i="27" s="1"/>
  <c r="F215" i="27" s="1"/>
  <c r="B244" i="27" l="1"/>
  <c r="C243" i="27"/>
  <c r="D216" i="27"/>
  <c r="E216" i="27" s="1"/>
  <c r="F216" i="27" s="1"/>
  <c r="B245" i="27" l="1"/>
  <c r="C244" i="27"/>
  <c r="D217" i="27"/>
  <c r="E217" i="27" s="1"/>
  <c r="F217" i="27" s="1"/>
  <c r="B246" i="27" l="1"/>
  <c r="C245" i="27"/>
  <c r="D218" i="27"/>
  <c r="E218" i="27" s="1"/>
  <c r="F218" i="27" s="1"/>
  <c r="B247" i="27" l="1"/>
  <c r="C246" i="27"/>
  <c r="D219" i="27"/>
  <c r="E219" i="27" s="1"/>
  <c r="F219" i="27" s="1"/>
  <c r="B248" i="27" l="1"/>
  <c r="C247" i="27"/>
  <c r="D220" i="27"/>
  <c r="E220" i="27" s="1"/>
  <c r="F220" i="27" s="1"/>
  <c r="B249" i="27" l="1"/>
  <c r="C248" i="27"/>
  <c r="D221" i="27"/>
  <c r="E221" i="27" s="1"/>
  <c r="F221" i="27" s="1"/>
  <c r="B250" i="27" l="1"/>
  <c r="C249" i="27"/>
  <c r="D222" i="27"/>
  <c r="E222" i="27" s="1"/>
  <c r="F222" i="27" s="1"/>
  <c r="B251" i="27" l="1"/>
  <c r="C250" i="27"/>
  <c r="D223" i="27"/>
  <c r="E223" i="27" s="1"/>
  <c r="F223" i="27" s="1"/>
  <c r="B252" i="27" l="1"/>
  <c r="C251" i="27"/>
  <c r="D224" i="27"/>
  <c r="E224" i="27" s="1"/>
  <c r="F224" i="27" s="1"/>
  <c r="B253" i="27" l="1"/>
  <c r="C252" i="27"/>
  <c r="D225" i="27"/>
  <c r="E225" i="27" s="1"/>
  <c r="F225" i="27" s="1"/>
  <c r="B254" i="27" l="1"/>
  <c r="C253" i="27"/>
  <c r="D226" i="27"/>
  <c r="E226" i="27" s="1"/>
  <c r="F226" i="27" s="1"/>
  <c r="B255" i="27" l="1"/>
  <c r="C254" i="27"/>
  <c r="D227" i="27"/>
  <c r="E227" i="27" s="1"/>
  <c r="F227" i="27" s="1"/>
  <c r="B256" i="27" l="1"/>
  <c r="C255" i="27"/>
  <c r="D228" i="27"/>
  <c r="E228" i="27" s="1"/>
  <c r="F228" i="27" s="1"/>
  <c r="B257" i="27" l="1"/>
  <c r="C256" i="27"/>
  <c r="D229" i="27"/>
  <c r="E229" i="27" s="1"/>
  <c r="F229" i="27" s="1"/>
  <c r="B258" i="27" l="1"/>
  <c r="C257" i="27"/>
  <c r="D230" i="27"/>
  <c r="E230" i="27" s="1"/>
  <c r="F230" i="27" s="1"/>
  <c r="B259" i="27" l="1"/>
  <c r="C258" i="27"/>
  <c r="D231" i="27"/>
  <c r="E231" i="27" s="1"/>
  <c r="F231" i="27" s="1"/>
  <c r="B260" i="27" l="1"/>
  <c r="C259" i="27"/>
  <c r="D232" i="27"/>
  <c r="E232" i="27" s="1"/>
  <c r="F232" i="27" s="1"/>
  <c r="B261" i="27" l="1"/>
  <c r="C260" i="27"/>
  <c r="D233" i="27"/>
  <c r="E233" i="27" s="1"/>
  <c r="F233" i="27" s="1"/>
  <c r="B262" i="27" l="1"/>
  <c r="C261" i="27"/>
  <c r="D234" i="27"/>
  <c r="E234" i="27" s="1"/>
  <c r="F234" i="27" s="1"/>
  <c r="B263" i="27" l="1"/>
  <c r="C262" i="27"/>
  <c r="D235" i="27"/>
  <c r="E235" i="27" s="1"/>
  <c r="F235" i="27" s="1"/>
  <c r="B264" i="27" l="1"/>
  <c r="C263" i="27"/>
  <c r="D236" i="27"/>
  <c r="E236" i="27" s="1"/>
  <c r="F236" i="27" s="1"/>
  <c r="B265" i="27" l="1"/>
  <c r="C264" i="27"/>
  <c r="D237" i="27"/>
  <c r="E237" i="27" s="1"/>
  <c r="F237" i="27" s="1"/>
  <c r="B266" i="27" l="1"/>
  <c r="C265" i="27"/>
  <c r="D238" i="27"/>
  <c r="E238" i="27" s="1"/>
  <c r="F238" i="27" s="1"/>
  <c r="B267" i="27" l="1"/>
  <c r="C266" i="27"/>
  <c r="D239" i="27"/>
  <c r="E239" i="27" s="1"/>
  <c r="F239" i="27" s="1"/>
  <c r="B268" i="27" l="1"/>
  <c r="C267" i="27"/>
  <c r="D240" i="27"/>
  <c r="E240" i="27" s="1"/>
  <c r="F240" i="27" s="1"/>
  <c r="B269" i="27" l="1"/>
  <c r="C268" i="27"/>
  <c r="D241" i="27"/>
  <c r="E241" i="27" s="1"/>
  <c r="F241" i="27" s="1"/>
  <c r="B270" i="27" l="1"/>
  <c r="C269" i="27"/>
  <c r="D242" i="27"/>
  <c r="E242" i="27" s="1"/>
  <c r="F242" i="27" s="1"/>
  <c r="B271" i="27" l="1"/>
  <c r="C270" i="27"/>
  <c r="D243" i="27"/>
  <c r="E243" i="27" s="1"/>
  <c r="F243" i="27" s="1"/>
  <c r="B272" i="27" l="1"/>
  <c r="C271" i="27"/>
  <c r="D244" i="27"/>
  <c r="E244" i="27" s="1"/>
  <c r="F244" i="27" s="1"/>
  <c r="B273" i="27" l="1"/>
  <c r="C272" i="27"/>
  <c r="D245" i="27"/>
  <c r="E245" i="27" s="1"/>
  <c r="F245" i="27" s="1"/>
  <c r="B274" i="27" l="1"/>
  <c r="C273" i="27"/>
  <c r="D246" i="27"/>
  <c r="E246" i="27" s="1"/>
  <c r="F246" i="27" s="1"/>
  <c r="B275" i="27" l="1"/>
  <c r="C274" i="27"/>
  <c r="D247" i="27"/>
  <c r="E247" i="27" s="1"/>
  <c r="F247" i="27" s="1"/>
  <c r="B276" i="27" l="1"/>
  <c r="C275" i="27"/>
  <c r="D248" i="27"/>
  <c r="E248" i="27" s="1"/>
  <c r="F248" i="27" s="1"/>
  <c r="B277" i="27" l="1"/>
  <c r="C276" i="27"/>
  <c r="D249" i="27"/>
  <c r="E249" i="27" s="1"/>
  <c r="F249" i="27" s="1"/>
  <c r="B278" i="27" l="1"/>
  <c r="C277" i="27"/>
  <c r="D250" i="27"/>
  <c r="E250" i="27" s="1"/>
  <c r="F250" i="27" s="1"/>
  <c r="B279" i="27" l="1"/>
  <c r="C278" i="27"/>
  <c r="D251" i="27"/>
  <c r="E251" i="27" s="1"/>
  <c r="F251" i="27" s="1"/>
  <c r="B280" i="27" l="1"/>
  <c r="C279" i="27"/>
  <c r="D252" i="27"/>
  <c r="E252" i="27" s="1"/>
  <c r="F252" i="27" s="1"/>
  <c r="B281" i="27" l="1"/>
  <c r="C280" i="27"/>
  <c r="D253" i="27"/>
  <c r="E253" i="27" s="1"/>
  <c r="F253" i="27" s="1"/>
  <c r="B282" i="27" l="1"/>
  <c r="C281" i="27"/>
  <c r="D254" i="27"/>
  <c r="E254" i="27" s="1"/>
  <c r="F254" i="27" s="1"/>
  <c r="B283" i="27" l="1"/>
  <c r="C282" i="27"/>
  <c r="D255" i="27"/>
  <c r="E255" i="27" s="1"/>
  <c r="F255" i="27" s="1"/>
  <c r="B284" i="27" l="1"/>
  <c r="C283" i="27"/>
  <c r="D256" i="27"/>
  <c r="E256" i="27" s="1"/>
  <c r="F256" i="27" s="1"/>
  <c r="B285" i="27" l="1"/>
  <c r="C284" i="27"/>
  <c r="D257" i="27"/>
  <c r="E257" i="27" s="1"/>
  <c r="F257" i="27" s="1"/>
  <c r="B286" i="27" l="1"/>
  <c r="C285" i="27"/>
  <c r="D258" i="27"/>
  <c r="E258" i="27" s="1"/>
  <c r="F258" i="27" s="1"/>
  <c r="B287" i="27" l="1"/>
  <c r="C286" i="27"/>
  <c r="D259" i="27"/>
  <c r="E259" i="27" s="1"/>
  <c r="F259" i="27" s="1"/>
  <c r="B288" i="27" l="1"/>
  <c r="C287" i="27"/>
  <c r="D260" i="27"/>
  <c r="E260" i="27" s="1"/>
  <c r="F260" i="27" s="1"/>
  <c r="B289" i="27" l="1"/>
  <c r="C288" i="27"/>
  <c r="D261" i="27"/>
  <c r="E261" i="27" s="1"/>
  <c r="F261" i="27" s="1"/>
  <c r="B290" i="27" l="1"/>
  <c r="C289" i="27"/>
  <c r="D262" i="27"/>
  <c r="E262" i="27" s="1"/>
  <c r="F262" i="27" s="1"/>
  <c r="B291" i="27" l="1"/>
  <c r="C290" i="27"/>
  <c r="D263" i="27"/>
  <c r="E263" i="27" s="1"/>
  <c r="F263" i="27" s="1"/>
  <c r="B292" i="27" l="1"/>
  <c r="C291" i="27"/>
  <c r="D264" i="27"/>
  <c r="E264" i="27" s="1"/>
  <c r="F264" i="27" s="1"/>
  <c r="B293" i="27" l="1"/>
  <c r="C292" i="27"/>
  <c r="D265" i="27"/>
  <c r="E265" i="27" s="1"/>
  <c r="F265" i="27" s="1"/>
  <c r="B294" i="27" l="1"/>
  <c r="C293" i="27"/>
  <c r="D266" i="27"/>
  <c r="E266" i="27" s="1"/>
  <c r="F266" i="27" s="1"/>
  <c r="B295" i="27" l="1"/>
  <c r="C294" i="27"/>
  <c r="D267" i="27"/>
  <c r="E267" i="27" s="1"/>
  <c r="F267" i="27" s="1"/>
  <c r="B296" i="27" l="1"/>
  <c r="C295" i="27"/>
  <c r="D268" i="27"/>
  <c r="E268" i="27" s="1"/>
  <c r="F268" i="27" s="1"/>
  <c r="B297" i="27" l="1"/>
  <c r="C296" i="27"/>
  <c r="D269" i="27"/>
  <c r="E269" i="27" s="1"/>
  <c r="F269" i="27" s="1"/>
  <c r="B298" i="27" l="1"/>
  <c r="C297" i="27"/>
  <c r="D270" i="27"/>
  <c r="E270" i="27" s="1"/>
  <c r="F270" i="27" s="1"/>
  <c r="B299" i="27" l="1"/>
  <c r="C298" i="27"/>
  <c r="D271" i="27"/>
  <c r="E271" i="27" s="1"/>
  <c r="F271" i="27" s="1"/>
  <c r="B300" i="27" l="1"/>
  <c r="C299" i="27"/>
  <c r="D272" i="27"/>
  <c r="E272" i="27" s="1"/>
  <c r="F272" i="27" s="1"/>
  <c r="B301" i="27" l="1"/>
  <c r="C300" i="27"/>
  <c r="D273" i="27"/>
  <c r="E273" i="27" s="1"/>
  <c r="F273" i="27" s="1"/>
  <c r="B302" i="27" l="1"/>
  <c r="C301" i="27"/>
  <c r="D274" i="27"/>
  <c r="E274" i="27" s="1"/>
  <c r="F274" i="27" s="1"/>
  <c r="B303" i="27" l="1"/>
  <c r="C302" i="27"/>
  <c r="D275" i="27"/>
  <c r="E275" i="27" s="1"/>
  <c r="F275" i="27" s="1"/>
  <c r="B304" i="27" l="1"/>
  <c r="C303" i="27"/>
  <c r="D276" i="27"/>
  <c r="E276" i="27" s="1"/>
  <c r="F276" i="27" s="1"/>
  <c r="B305" i="27" l="1"/>
  <c r="C304" i="27"/>
  <c r="D277" i="27"/>
  <c r="E277" i="27" s="1"/>
  <c r="F277" i="27" s="1"/>
  <c r="B306" i="27" l="1"/>
  <c r="C305" i="27"/>
  <c r="D278" i="27"/>
  <c r="E278" i="27" s="1"/>
  <c r="F278" i="27" s="1"/>
  <c r="B307" i="27" l="1"/>
  <c r="C306" i="27"/>
  <c r="D279" i="27"/>
  <c r="E279" i="27" s="1"/>
  <c r="F279" i="27" s="1"/>
  <c r="B308" i="27" l="1"/>
  <c r="C307" i="27"/>
  <c r="D280" i="27"/>
  <c r="E280" i="27" s="1"/>
  <c r="F280" i="27" s="1"/>
  <c r="B309" i="27" l="1"/>
  <c r="C308" i="27"/>
  <c r="D281" i="27"/>
  <c r="E281" i="27" s="1"/>
  <c r="F281" i="27" s="1"/>
  <c r="B310" i="27" l="1"/>
  <c r="C309" i="27"/>
  <c r="D282" i="27"/>
  <c r="E282" i="27" s="1"/>
  <c r="F282" i="27" s="1"/>
  <c r="B311" i="27" l="1"/>
  <c r="C310" i="27"/>
  <c r="D283" i="27"/>
  <c r="E283" i="27" s="1"/>
  <c r="F283" i="27" s="1"/>
  <c r="B312" i="27" l="1"/>
  <c r="C311" i="27"/>
  <c r="D284" i="27"/>
  <c r="E284" i="27" s="1"/>
  <c r="F284" i="27" s="1"/>
  <c r="B313" i="27" l="1"/>
  <c r="C312" i="27"/>
  <c r="D285" i="27"/>
  <c r="E285" i="27" s="1"/>
  <c r="F285" i="27" s="1"/>
  <c r="B314" i="27" l="1"/>
  <c r="C313" i="27"/>
  <c r="D286" i="27"/>
  <c r="E286" i="27" s="1"/>
  <c r="F286" i="27" s="1"/>
  <c r="B315" i="27" l="1"/>
  <c r="C314" i="27"/>
  <c r="D287" i="27"/>
  <c r="E287" i="27" s="1"/>
  <c r="F287" i="27" s="1"/>
  <c r="B316" i="27" l="1"/>
  <c r="C315" i="27"/>
  <c r="D288" i="27"/>
  <c r="E288" i="27" s="1"/>
  <c r="F288" i="27" s="1"/>
  <c r="B317" i="27" l="1"/>
  <c r="C316" i="27"/>
  <c r="D289" i="27"/>
  <c r="E289" i="27" s="1"/>
  <c r="F289" i="27" s="1"/>
  <c r="B318" i="27" l="1"/>
  <c r="C317" i="27"/>
  <c r="D290" i="27"/>
  <c r="E290" i="27" s="1"/>
  <c r="F290" i="27" s="1"/>
  <c r="B319" i="27" l="1"/>
  <c r="C318" i="27"/>
  <c r="D291" i="27"/>
  <c r="E291" i="27" s="1"/>
  <c r="F291" i="27" s="1"/>
  <c r="B320" i="27" l="1"/>
  <c r="C319" i="27"/>
  <c r="D292" i="27"/>
  <c r="E292" i="27" s="1"/>
  <c r="F292" i="27" s="1"/>
  <c r="B321" i="27" l="1"/>
  <c r="C320" i="27"/>
  <c r="D293" i="27"/>
  <c r="E293" i="27" s="1"/>
  <c r="F293" i="27" s="1"/>
  <c r="B322" i="27" l="1"/>
  <c r="C321" i="27"/>
  <c r="D294" i="27"/>
  <c r="E294" i="27" s="1"/>
  <c r="F294" i="27" s="1"/>
  <c r="B323" i="27" l="1"/>
  <c r="C322" i="27"/>
  <c r="D295" i="27"/>
  <c r="E295" i="27" s="1"/>
  <c r="F295" i="27" s="1"/>
  <c r="B324" i="27" l="1"/>
  <c r="C323" i="27"/>
  <c r="D296" i="27"/>
  <c r="E296" i="27" s="1"/>
  <c r="F296" i="27" s="1"/>
  <c r="B325" i="27" l="1"/>
  <c r="C324" i="27"/>
  <c r="D297" i="27"/>
  <c r="E297" i="27" s="1"/>
  <c r="F297" i="27" s="1"/>
  <c r="B326" i="27" l="1"/>
  <c r="C325" i="27"/>
  <c r="D298" i="27"/>
  <c r="E298" i="27" s="1"/>
  <c r="F298" i="27" s="1"/>
  <c r="B327" i="27" l="1"/>
  <c r="C326" i="27"/>
  <c r="D299" i="27"/>
  <c r="E299" i="27" s="1"/>
  <c r="F299" i="27" s="1"/>
  <c r="B328" i="27" l="1"/>
  <c r="C327" i="27"/>
  <c r="D300" i="27"/>
  <c r="E300" i="27" s="1"/>
  <c r="F300" i="27" s="1"/>
  <c r="B329" i="27" l="1"/>
  <c r="C328" i="27"/>
  <c r="D301" i="27"/>
  <c r="E301" i="27" s="1"/>
  <c r="F301" i="27" s="1"/>
  <c r="B330" i="27" l="1"/>
  <c r="C329" i="27"/>
  <c r="D302" i="27"/>
  <c r="E302" i="27" s="1"/>
  <c r="F302" i="27" s="1"/>
  <c r="B331" i="27" l="1"/>
  <c r="C330" i="27"/>
  <c r="D303" i="27"/>
  <c r="E303" i="27" s="1"/>
  <c r="F303" i="27" s="1"/>
  <c r="B332" i="27" l="1"/>
  <c r="C331" i="27"/>
  <c r="D304" i="27"/>
  <c r="E304" i="27" s="1"/>
  <c r="F304" i="27" s="1"/>
  <c r="B333" i="27" l="1"/>
  <c r="C332" i="27"/>
  <c r="D305" i="27"/>
  <c r="E305" i="27" s="1"/>
  <c r="F305" i="27" s="1"/>
  <c r="B334" i="27" l="1"/>
  <c r="C333" i="27"/>
  <c r="D306" i="27"/>
  <c r="E306" i="27" s="1"/>
  <c r="F306" i="27" s="1"/>
  <c r="B335" i="27" l="1"/>
  <c r="C334" i="27"/>
  <c r="D307" i="27"/>
  <c r="E307" i="27" s="1"/>
  <c r="F307" i="27" s="1"/>
  <c r="B336" i="27" l="1"/>
  <c r="C335" i="27"/>
  <c r="D308" i="27"/>
  <c r="E308" i="27" s="1"/>
  <c r="F308" i="27" s="1"/>
  <c r="B337" i="27" l="1"/>
  <c r="C336" i="27"/>
  <c r="D309" i="27"/>
  <c r="E309" i="27" s="1"/>
  <c r="F309" i="27" s="1"/>
  <c r="B338" i="27" l="1"/>
  <c r="C337" i="27"/>
  <c r="D310" i="27"/>
  <c r="E310" i="27" s="1"/>
  <c r="F310" i="27" s="1"/>
  <c r="B339" i="27" l="1"/>
  <c r="C338" i="27"/>
  <c r="D311" i="27"/>
  <c r="E311" i="27" s="1"/>
  <c r="F311" i="27" s="1"/>
  <c r="B340" i="27" l="1"/>
  <c r="C339" i="27"/>
  <c r="D312" i="27"/>
  <c r="E312" i="27" s="1"/>
  <c r="F312" i="27" s="1"/>
  <c r="B341" i="27" l="1"/>
  <c r="C340" i="27"/>
  <c r="D313" i="27"/>
  <c r="E313" i="27" s="1"/>
  <c r="F313" i="27" s="1"/>
  <c r="B342" i="27" l="1"/>
  <c r="C341" i="27"/>
  <c r="D314" i="27"/>
  <c r="E314" i="27" s="1"/>
  <c r="F314" i="27" s="1"/>
  <c r="B343" i="27" l="1"/>
  <c r="C342" i="27"/>
  <c r="D315" i="27"/>
  <c r="E315" i="27" s="1"/>
  <c r="F315" i="27" s="1"/>
  <c r="B344" i="27" l="1"/>
  <c r="C343" i="27"/>
  <c r="D316" i="27"/>
  <c r="E316" i="27" s="1"/>
  <c r="F316" i="27" s="1"/>
  <c r="B345" i="27" l="1"/>
  <c r="C344" i="27"/>
  <c r="D317" i="27"/>
  <c r="E317" i="27" s="1"/>
  <c r="F317" i="27" s="1"/>
  <c r="B346" i="27" l="1"/>
  <c r="C345" i="27"/>
  <c r="D318" i="27"/>
  <c r="E318" i="27" s="1"/>
  <c r="F318" i="27" s="1"/>
  <c r="B347" i="27" l="1"/>
  <c r="C346" i="27"/>
  <c r="D319" i="27"/>
  <c r="E319" i="27" s="1"/>
  <c r="F319" i="27" s="1"/>
  <c r="B348" i="27" l="1"/>
  <c r="C347" i="27"/>
  <c r="D320" i="27"/>
  <c r="E320" i="27" s="1"/>
  <c r="F320" i="27" s="1"/>
  <c r="B349" i="27" l="1"/>
  <c r="C348" i="27"/>
  <c r="D321" i="27"/>
  <c r="E321" i="27" s="1"/>
  <c r="F321" i="27" s="1"/>
  <c r="B350" i="27" l="1"/>
  <c r="C349" i="27"/>
  <c r="D322" i="27"/>
  <c r="E322" i="27" s="1"/>
  <c r="F322" i="27" s="1"/>
  <c r="B351" i="27" l="1"/>
  <c r="C350" i="27"/>
  <c r="D323" i="27"/>
  <c r="E323" i="27" s="1"/>
  <c r="F323" i="27" s="1"/>
  <c r="B352" i="27" l="1"/>
  <c r="C351" i="27"/>
  <c r="D324" i="27"/>
  <c r="E324" i="27" s="1"/>
  <c r="F324" i="27" s="1"/>
  <c r="B353" i="27" l="1"/>
  <c r="C352" i="27"/>
  <c r="D325" i="27"/>
  <c r="E325" i="27" s="1"/>
  <c r="F325" i="27" s="1"/>
  <c r="B354" i="27" l="1"/>
  <c r="C353" i="27"/>
  <c r="D326" i="27"/>
  <c r="E326" i="27" s="1"/>
  <c r="F326" i="27" s="1"/>
  <c r="B355" i="27" l="1"/>
  <c r="C354" i="27"/>
  <c r="D327" i="27"/>
  <c r="E327" i="27" s="1"/>
  <c r="F327" i="27" s="1"/>
  <c r="B356" i="27" l="1"/>
  <c r="C355" i="27"/>
  <c r="D328" i="27"/>
  <c r="E328" i="27" s="1"/>
  <c r="F328" i="27" s="1"/>
  <c r="B357" i="27" l="1"/>
  <c r="C356" i="27"/>
  <c r="D329" i="27"/>
  <c r="E329" i="27" s="1"/>
  <c r="F329" i="27" s="1"/>
  <c r="B358" i="27" l="1"/>
  <c r="C357" i="27"/>
  <c r="D330" i="27"/>
  <c r="E330" i="27" s="1"/>
  <c r="F330" i="27" s="1"/>
  <c r="B359" i="27" l="1"/>
  <c r="C358" i="27"/>
  <c r="D331" i="27"/>
  <c r="E331" i="27" s="1"/>
  <c r="F331" i="27" s="1"/>
  <c r="B360" i="27" l="1"/>
  <c r="C359" i="27"/>
  <c r="D332" i="27"/>
  <c r="E332" i="27" s="1"/>
  <c r="F332" i="27" s="1"/>
  <c r="B361" i="27" l="1"/>
  <c r="C360" i="27"/>
  <c r="D333" i="27"/>
  <c r="E333" i="27" s="1"/>
  <c r="F333" i="27" s="1"/>
  <c r="B362" i="27" l="1"/>
  <c r="C361" i="27"/>
  <c r="D334" i="27"/>
  <c r="E334" i="27" s="1"/>
  <c r="F334" i="27" s="1"/>
  <c r="B363" i="27" l="1"/>
  <c r="C362" i="27"/>
  <c r="D335" i="27"/>
  <c r="E335" i="27" s="1"/>
  <c r="F335" i="27" s="1"/>
  <c r="B364" i="27" l="1"/>
  <c r="C363" i="27"/>
  <c r="D336" i="27"/>
  <c r="E336" i="27" s="1"/>
  <c r="F336" i="27" s="1"/>
  <c r="B365" i="27" l="1"/>
  <c r="C364" i="27"/>
  <c r="D337" i="27"/>
  <c r="E337" i="27" s="1"/>
  <c r="F337" i="27" s="1"/>
  <c r="B366" i="27" l="1"/>
  <c r="C365" i="27"/>
  <c r="D338" i="27"/>
  <c r="E338" i="27" s="1"/>
  <c r="F338" i="27" s="1"/>
  <c r="B367" i="27" l="1"/>
  <c r="C366" i="27"/>
  <c r="D339" i="27"/>
  <c r="E339" i="27" s="1"/>
  <c r="F339" i="27" s="1"/>
  <c r="B368" i="27" l="1"/>
  <c r="C367" i="27"/>
  <c r="D340" i="27"/>
  <c r="E340" i="27" s="1"/>
  <c r="F340" i="27" s="1"/>
  <c r="B369" i="27" l="1"/>
  <c r="C368" i="27"/>
  <c r="D341" i="27"/>
  <c r="E341" i="27" s="1"/>
  <c r="F341" i="27" s="1"/>
  <c r="B370" i="27" l="1"/>
  <c r="C369" i="27"/>
  <c r="D342" i="27"/>
  <c r="E342" i="27" s="1"/>
  <c r="F342" i="27" s="1"/>
  <c r="B371" i="27" l="1"/>
  <c r="C370" i="27"/>
  <c r="D343" i="27"/>
  <c r="E343" i="27" s="1"/>
  <c r="F343" i="27" s="1"/>
  <c r="B372" i="27" l="1"/>
  <c r="C371" i="27"/>
  <c r="D344" i="27"/>
  <c r="E344" i="27" s="1"/>
  <c r="F344" i="27" s="1"/>
  <c r="B373" i="27" l="1"/>
  <c r="C372" i="27"/>
  <c r="D345" i="27"/>
  <c r="E345" i="27" s="1"/>
  <c r="F345" i="27" s="1"/>
  <c r="B374" i="27" l="1"/>
  <c r="C373" i="27"/>
  <c r="D346" i="27"/>
  <c r="E346" i="27" s="1"/>
  <c r="F346" i="27" s="1"/>
  <c r="B375" i="27" l="1"/>
  <c r="C374" i="27"/>
  <c r="D347" i="27"/>
  <c r="E347" i="27" s="1"/>
  <c r="F347" i="27" s="1"/>
  <c r="B376" i="27" l="1"/>
  <c r="C375" i="27"/>
  <c r="D348" i="27"/>
  <c r="E348" i="27" s="1"/>
  <c r="F348" i="27" s="1"/>
  <c r="B377" i="27" l="1"/>
  <c r="C376" i="27"/>
  <c r="D349" i="27"/>
  <c r="E349" i="27" s="1"/>
  <c r="F349" i="27" s="1"/>
  <c r="B378" i="27" l="1"/>
  <c r="C377" i="27"/>
  <c r="D350" i="27"/>
  <c r="E350" i="27" s="1"/>
  <c r="F350" i="27" s="1"/>
  <c r="B379" i="27" l="1"/>
  <c r="C378" i="27"/>
  <c r="D351" i="27"/>
  <c r="E351" i="27" s="1"/>
  <c r="F351" i="27" s="1"/>
  <c r="B380" i="27" l="1"/>
  <c r="C379" i="27"/>
  <c r="D352" i="27"/>
  <c r="E352" i="27" s="1"/>
  <c r="F352" i="27" s="1"/>
  <c r="B381" i="27" l="1"/>
  <c r="C380" i="27"/>
  <c r="D353" i="27"/>
  <c r="E353" i="27" s="1"/>
  <c r="F353" i="27" s="1"/>
  <c r="B382" i="27" l="1"/>
  <c r="C381" i="27"/>
  <c r="D354" i="27"/>
  <c r="E354" i="27" s="1"/>
  <c r="F354" i="27" s="1"/>
  <c r="B383" i="27" l="1"/>
  <c r="C382" i="27"/>
  <c r="D355" i="27"/>
  <c r="E355" i="27" s="1"/>
  <c r="F355" i="27" s="1"/>
  <c r="B384" i="27" l="1"/>
  <c r="C383" i="27"/>
  <c r="D356" i="27"/>
  <c r="E356" i="27" s="1"/>
  <c r="F356" i="27" s="1"/>
  <c r="B385" i="27" l="1"/>
  <c r="C384" i="27"/>
  <c r="D357" i="27"/>
  <c r="E357" i="27" s="1"/>
  <c r="F357" i="27" s="1"/>
  <c r="B386" i="27" l="1"/>
  <c r="C385" i="27"/>
  <c r="D358" i="27"/>
  <c r="E358" i="27" s="1"/>
  <c r="F358" i="27" s="1"/>
  <c r="B387" i="27" l="1"/>
  <c r="C386" i="27"/>
  <c r="D359" i="27"/>
  <c r="E359" i="27" s="1"/>
  <c r="F359" i="27" s="1"/>
  <c r="B388" i="27" l="1"/>
  <c r="C387" i="27"/>
  <c r="D360" i="27"/>
  <c r="E360" i="27" s="1"/>
  <c r="F360" i="27" s="1"/>
  <c r="B389" i="27" l="1"/>
  <c r="C388" i="27"/>
  <c r="D361" i="27"/>
  <c r="E361" i="27" s="1"/>
  <c r="F361" i="27" s="1"/>
  <c r="B390" i="27" l="1"/>
  <c r="C389" i="27"/>
  <c r="D362" i="27"/>
  <c r="E362" i="27" s="1"/>
  <c r="F362" i="27" s="1"/>
  <c r="B391" i="27" l="1"/>
  <c r="C390" i="27"/>
  <c r="D363" i="27"/>
  <c r="E363" i="27" s="1"/>
  <c r="F363" i="27" s="1"/>
  <c r="B392" i="27" l="1"/>
  <c r="C391" i="27"/>
  <c r="D364" i="27"/>
  <c r="E364" i="27" s="1"/>
  <c r="F364" i="27" s="1"/>
  <c r="B393" i="27" l="1"/>
  <c r="C392" i="27"/>
  <c r="D365" i="27"/>
  <c r="E365" i="27" s="1"/>
  <c r="F365" i="27" s="1"/>
  <c r="B394" i="27" l="1"/>
  <c r="C393" i="27"/>
  <c r="D366" i="27"/>
  <c r="E366" i="27" s="1"/>
  <c r="F366" i="27" s="1"/>
  <c r="B395" i="27" l="1"/>
  <c r="C394" i="27"/>
  <c r="D367" i="27"/>
  <c r="E367" i="27" s="1"/>
  <c r="F367" i="27" s="1"/>
  <c r="B396" i="27" l="1"/>
  <c r="C395" i="27"/>
  <c r="D368" i="27"/>
  <c r="E368" i="27" s="1"/>
  <c r="F368" i="27" s="1"/>
  <c r="B397" i="27" l="1"/>
  <c r="C396" i="27"/>
  <c r="D369" i="27"/>
  <c r="E369" i="27" s="1"/>
  <c r="F369" i="27" s="1"/>
  <c r="B398" i="27" l="1"/>
  <c r="C397" i="27"/>
  <c r="D370" i="27"/>
  <c r="E370" i="27" s="1"/>
  <c r="F370" i="27" s="1"/>
  <c r="B399" i="27" l="1"/>
  <c r="C398" i="27"/>
  <c r="D371" i="27"/>
  <c r="E371" i="27" s="1"/>
  <c r="F371" i="27" s="1"/>
  <c r="B400" i="27" l="1"/>
  <c r="C399" i="27"/>
  <c r="D372" i="27"/>
  <c r="E372" i="27" s="1"/>
  <c r="F372" i="27" s="1"/>
  <c r="B401" i="27" l="1"/>
  <c r="C400" i="27"/>
  <c r="D373" i="27"/>
  <c r="E373" i="27" s="1"/>
  <c r="F373" i="27" s="1"/>
  <c r="B402" i="27" l="1"/>
  <c r="C401" i="27"/>
  <c r="D374" i="27"/>
  <c r="E374" i="27" s="1"/>
  <c r="F374" i="27" s="1"/>
  <c r="B403" i="27" l="1"/>
  <c r="C402" i="27"/>
  <c r="D375" i="27"/>
  <c r="E375" i="27" s="1"/>
  <c r="F375" i="27" s="1"/>
  <c r="B404" i="27" l="1"/>
  <c r="C403" i="27"/>
  <c r="D376" i="27"/>
  <c r="E376" i="27" s="1"/>
  <c r="F376" i="27" s="1"/>
  <c r="B405" i="27" l="1"/>
  <c r="C404" i="27"/>
  <c r="D377" i="27"/>
  <c r="E377" i="27" s="1"/>
  <c r="F377" i="27" s="1"/>
  <c r="B406" i="27" l="1"/>
  <c r="C405" i="27"/>
  <c r="D378" i="27"/>
  <c r="E378" i="27" s="1"/>
  <c r="F378" i="27" s="1"/>
  <c r="B407" i="27" l="1"/>
  <c r="C406" i="27"/>
  <c r="D379" i="27"/>
  <c r="E379" i="27" s="1"/>
  <c r="F379" i="27" s="1"/>
  <c r="B408" i="27" l="1"/>
  <c r="C407" i="27"/>
  <c r="D380" i="27"/>
  <c r="E380" i="27" s="1"/>
  <c r="F380" i="27" s="1"/>
  <c r="B409" i="27" l="1"/>
  <c r="C408" i="27"/>
  <c r="D381" i="27"/>
  <c r="E381" i="27" s="1"/>
  <c r="F381" i="27" s="1"/>
  <c r="B410" i="27" l="1"/>
  <c r="C409" i="27"/>
  <c r="D382" i="27"/>
  <c r="E382" i="27" s="1"/>
  <c r="F382" i="27" s="1"/>
  <c r="B411" i="27" l="1"/>
  <c r="C410" i="27"/>
  <c r="D383" i="27"/>
  <c r="E383" i="27" s="1"/>
  <c r="F383" i="27" s="1"/>
  <c r="B412" i="27" l="1"/>
  <c r="C411" i="27"/>
  <c r="D384" i="27"/>
  <c r="E384" i="27" s="1"/>
  <c r="F384" i="27" s="1"/>
  <c r="B413" i="27" l="1"/>
  <c r="C412" i="27"/>
  <c r="D385" i="27"/>
  <c r="E385" i="27" s="1"/>
  <c r="F385" i="27" s="1"/>
  <c r="B414" i="27" l="1"/>
  <c r="C413" i="27"/>
  <c r="D386" i="27"/>
  <c r="E386" i="27" s="1"/>
  <c r="F386" i="27" s="1"/>
  <c r="B415" i="27" l="1"/>
  <c r="C414" i="27"/>
  <c r="D387" i="27"/>
  <c r="E387" i="27" s="1"/>
  <c r="F387" i="27" s="1"/>
  <c r="B416" i="27" l="1"/>
  <c r="C415" i="27"/>
  <c r="D388" i="27"/>
  <c r="E388" i="27" s="1"/>
  <c r="F388" i="27" s="1"/>
  <c r="B417" i="27" l="1"/>
  <c r="C416" i="27"/>
  <c r="D389" i="27"/>
  <c r="E389" i="27" s="1"/>
  <c r="F389" i="27" s="1"/>
  <c r="B418" i="27" l="1"/>
  <c r="C417" i="27"/>
  <c r="D390" i="27"/>
  <c r="E390" i="27" s="1"/>
  <c r="F390" i="27" s="1"/>
  <c r="B419" i="27" l="1"/>
  <c r="C418" i="27"/>
  <c r="D391" i="27"/>
  <c r="E391" i="27" s="1"/>
  <c r="F391" i="27" s="1"/>
  <c r="B420" i="27" l="1"/>
  <c r="C419" i="27"/>
  <c r="D392" i="27"/>
  <c r="E392" i="27" s="1"/>
  <c r="F392" i="27" s="1"/>
  <c r="B421" i="27" l="1"/>
  <c r="C420" i="27"/>
  <c r="D393" i="27"/>
  <c r="E393" i="27" s="1"/>
  <c r="F393" i="27" s="1"/>
  <c r="B422" i="27" l="1"/>
  <c r="C421" i="27"/>
  <c r="D394" i="27"/>
  <c r="E394" i="27" s="1"/>
  <c r="F394" i="27" s="1"/>
  <c r="B423" i="27" l="1"/>
  <c r="C422" i="27"/>
  <c r="D395" i="27"/>
  <c r="E395" i="27" s="1"/>
  <c r="F395" i="27" s="1"/>
  <c r="B424" i="27" l="1"/>
  <c r="C423" i="27"/>
  <c r="D396" i="27"/>
  <c r="E396" i="27" s="1"/>
  <c r="F396" i="27" s="1"/>
  <c r="B425" i="27" l="1"/>
  <c r="C424" i="27"/>
  <c r="D397" i="27"/>
  <c r="E397" i="27" s="1"/>
  <c r="F397" i="27" s="1"/>
  <c r="B426" i="27" l="1"/>
  <c r="C425" i="27"/>
  <c r="D398" i="27"/>
  <c r="E398" i="27" s="1"/>
  <c r="F398" i="27" s="1"/>
  <c r="B427" i="27" l="1"/>
  <c r="C426" i="27"/>
  <c r="D399" i="27"/>
  <c r="E399" i="27" s="1"/>
  <c r="F399" i="27" s="1"/>
  <c r="B428" i="27" l="1"/>
  <c r="C427" i="27"/>
  <c r="D400" i="27"/>
  <c r="E400" i="27" s="1"/>
  <c r="F400" i="27" s="1"/>
  <c r="B429" i="27" l="1"/>
  <c r="C428" i="27"/>
  <c r="D401" i="27"/>
  <c r="E401" i="27" s="1"/>
  <c r="F401" i="27" s="1"/>
  <c r="B430" i="27" l="1"/>
  <c r="C429" i="27"/>
  <c r="D402" i="27"/>
  <c r="E402" i="27" s="1"/>
  <c r="F402" i="27" s="1"/>
  <c r="B431" i="27" l="1"/>
  <c r="C430" i="27"/>
  <c r="D403" i="27"/>
  <c r="E403" i="27" s="1"/>
  <c r="F403" i="27" s="1"/>
  <c r="B432" i="27" l="1"/>
  <c r="C431" i="27"/>
  <c r="D404" i="27"/>
  <c r="E404" i="27" s="1"/>
  <c r="F404" i="27" s="1"/>
  <c r="C432" i="27" l="1"/>
  <c r="B433" i="27"/>
  <c r="D405" i="27"/>
  <c r="E405" i="27" s="1"/>
  <c r="F405" i="27" s="1"/>
  <c r="B434" i="27" l="1"/>
  <c r="C433" i="27"/>
  <c r="D406" i="27"/>
  <c r="E406" i="27" s="1"/>
  <c r="F406" i="27" s="1"/>
  <c r="B435" i="27" l="1"/>
  <c r="C434" i="27"/>
  <c r="D407" i="27"/>
  <c r="E407" i="27" s="1"/>
  <c r="F407" i="27" s="1"/>
  <c r="B436" i="27" l="1"/>
  <c r="C435" i="27"/>
  <c r="D408" i="27"/>
  <c r="E408" i="27" s="1"/>
  <c r="F408" i="27" s="1"/>
  <c r="B437" i="27" l="1"/>
  <c r="C436" i="27"/>
  <c r="D409" i="27"/>
  <c r="E409" i="27" s="1"/>
  <c r="F409" i="27" s="1"/>
  <c r="B438" i="27" l="1"/>
  <c r="C437" i="27"/>
  <c r="D410" i="27"/>
  <c r="E410" i="27" s="1"/>
  <c r="F410" i="27" s="1"/>
  <c r="B439" i="27" l="1"/>
  <c r="C438" i="27"/>
  <c r="D411" i="27"/>
  <c r="E411" i="27" s="1"/>
  <c r="F411" i="27" s="1"/>
  <c r="B440" i="27" l="1"/>
  <c r="C439" i="27"/>
  <c r="D412" i="27"/>
  <c r="E412" i="27" s="1"/>
  <c r="F412" i="27" s="1"/>
  <c r="B441" i="27" l="1"/>
  <c r="C440" i="27"/>
  <c r="D413" i="27"/>
  <c r="E413" i="27" s="1"/>
  <c r="F413" i="27" s="1"/>
  <c r="B442" i="27" l="1"/>
  <c r="C441" i="27"/>
  <c r="D414" i="27"/>
  <c r="E414" i="27" s="1"/>
  <c r="F414" i="27" s="1"/>
  <c r="B443" i="27" l="1"/>
  <c r="C442" i="27"/>
  <c r="D415" i="27"/>
  <c r="E415" i="27" s="1"/>
  <c r="F415" i="27" s="1"/>
  <c r="B444" i="27" l="1"/>
  <c r="C443" i="27"/>
  <c r="D416" i="27"/>
  <c r="E416" i="27" s="1"/>
  <c r="F416" i="27" s="1"/>
  <c r="B445" i="27" l="1"/>
  <c r="C444" i="27"/>
  <c r="D417" i="27"/>
  <c r="E417" i="27" s="1"/>
  <c r="F417" i="27" s="1"/>
  <c r="B446" i="27" l="1"/>
  <c r="C445" i="27"/>
  <c r="D418" i="27"/>
  <c r="E418" i="27" s="1"/>
  <c r="F418" i="27" s="1"/>
  <c r="B447" i="27" l="1"/>
  <c r="C446" i="27"/>
  <c r="D419" i="27"/>
  <c r="E419" i="27" s="1"/>
  <c r="F419" i="27" s="1"/>
  <c r="B448" i="27" l="1"/>
  <c r="C447" i="27"/>
  <c r="D420" i="27"/>
  <c r="E420" i="27" s="1"/>
  <c r="F420" i="27" s="1"/>
  <c r="B449" i="27" l="1"/>
  <c r="C448" i="27"/>
  <c r="D421" i="27"/>
  <c r="E421" i="27" s="1"/>
  <c r="F421" i="27" s="1"/>
  <c r="B450" i="27" l="1"/>
  <c r="C449" i="27"/>
  <c r="D422" i="27"/>
  <c r="E422" i="27" s="1"/>
  <c r="F422" i="27" s="1"/>
  <c r="B451" i="27" l="1"/>
  <c r="C450" i="27"/>
  <c r="D423" i="27"/>
  <c r="E423" i="27" s="1"/>
  <c r="F423" i="27" s="1"/>
  <c r="B452" i="27" l="1"/>
  <c r="C451" i="27"/>
  <c r="D424" i="27"/>
  <c r="E424" i="27" s="1"/>
  <c r="F424" i="27" s="1"/>
  <c r="B453" i="27" l="1"/>
  <c r="C452" i="27"/>
  <c r="D425" i="27"/>
  <c r="E425" i="27" s="1"/>
  <c r="F425" i="27" s="1"/>
  <c r="C453" i="27" l="1"/>
  <c r="B454" i="27"/>
  <c r="D426" i="27"/>
  <c r="E426" i="27" s="1"/>
  <c r="F426" i="27" s="1"/>
  <c r="B455" i="27" l="1"/>
  <c r="C454" i="27"/>
  <c r="D427" i="27"/>
  <c r="E427" i="27" s="1"/>
  <c r="F427" i="27" s="1"/>
  <c r="B456" i="27" l="1"/>
  <c r="C455" i="27"/>
  <c r="D428" i="27"/>
  <c r="E428" i="27" s="1"/>
  <c r="F428" i="27" s="1"/>
  <c r="B457" i="27" l="1"/>
  <c r="C456" i="27"/>
  <c r="D429" i="27"/>
  <c r="E429" i="27" s="1"/>
  <c r="F429" i="27" s="1"/>
  <c r="B458" i="27" l="1"/>
  <c r="C457" i="27"/>
  <c r="D430" i="27"/>
  <c r="E430" i="27" s="1"/>
  <c r="F430" i="27" s="1"/>
  <c r="B459" i="27" l="1"/>
  <c r="C458" i="27"/>
  <c r="D431" i="27"/>
  <c r="E431" i="27" s="1"/>
  <c r="F431" i="27" s="1"/>
  <c r="B460" i="27" l="1"/>
  <c r="C459" i="27"/>
  <c r="D432" i="27"/>
  <c r="E432" i="27" s="1"/>
  <c r="F432" i="27" s="1"/>
  <c r="C460" i="27" l="1"/>
  <c r="B461" i="27"/>
  <c r="D433" i="27"/>
  <c r="E433" i="27" s="1"/>
  <c r="F433" i="27" s="1"/>
  <c r="B462" i="27" l="1"/>
  <c r="C461" i="27"/>
  <c r="D434" i="27"/>
  <c r="E434" i="27" s="1"/>
  <c r="F434" i="27" s="1"/>
  <c r="B463" i="27" l="1"/>
  <c r="C462" i="27"/>
  <c r="D435" i="27"/>
  <c r="E435" i="27" s="1"/>
  <c r="F435" i="27" s="1"/>
  <c r="B464" i="27" l="1"/>
  <c r="C463" i="27"/>
  <c r="D436" i="27"/>
  <c r="E436" i="27" s="1"/>
  <c r="F436" i="27" s="1"/>
  <c r="B465" i="27" l="1"/>
  <c r="C464" i="27"/>
  <c r="D437" i="27"/>
  <c r="E437" i="27" s="1"/>
  <c r="F437" i="27" s="1"/>
  <c r="B466" i="27" l="1"/>
  <c r="C465" i="27"/>
  <c r="D438" i="27"/>
  <c r="E438" i="27" s="1"/>
  <c r="F438" i="27" s="1"/>
  <c r="B467" i="27" l="1"/>
  <c r="C466" i="27"/>
  <c r="D439" i="27"/>
  <c r="E439" i="27" s="1"/>
  <c r="F439" i="27" s="1"/>
  <c r="C467" i="27" l="1"/>
  <c r="B468" i="27"/>
  <c r="D440" i="27"/>
  <c r="E440" i="27" s="1"/>
  <c r="F440" i="27" s="1"/>
  <c r="C468" i="27" l="1"/>
  <c r="B469" i="27"/>
  <c r="D441" i="27"/>
  <c r="E441" i="27" s="1"/>
  <c r="F441" i="27" s="1"/>
  <c r="B470" i="27" l="1"/>
  <c r="C469" i="27"/>
  <c r="D442" i="27"/>
  <c r="E442" i="27" s="1"/>
  <c r="F442" i="27" s="1"/>
  <c r="B471" i="27" l="1"/>
  <c r="C470" i="27"/>
  <c r="D443" i="27"/>
  <c r="E443" i="27" s="1"/>
  <c r="F443" i="27" s="1"/>
  <c r="B472" i="27" l="1"/>
  <c r="C471" i="27"/>
  <c r="D444" i="27"/>
  <c r="E444" i="27" s="1"/>
  <c r="F444" i="27" s="1"/>
  <c r="B473" i="27" l="1"/>
  <c r="C472" i="27"/>
  <c r="D445" i="27"/>
  <c r="E445" i="27" s="1"/>
  <c r="F445" i="27" s="1"/>
  <c r="C473" i="27" l="1"/>
  <c r="B474" i="27"/>
  <c r="D446" i="27"/>
  <c r="E446" i="27" s="1"/>
  <c r="F446" i="27" s="1"/>
  <c r="C474" i="27" l="1"/>
  <c r="B475" i="27"/>
  <c r="D447" i="27"/>
  <c r="E447" i="27" s="1"/>
  <c r="F447" i="27" s="1"/>
  <c r="B476" i="27" l="1"/>
  <c r="C475" i="27"/>
  <c r="D448" i="27"/>
  <c r="E448" i="27" s="1"/>
  <c r="F448" i="27" s="1"/>
  <c r="B477" i="27" l="1"/>
  <c r="C476" i="27"/>
  <c r="D449" i="27"/>
  <c r="E449" i="27" s="1"/>
  <c r="F449" i="27" s="1"/>
  <c r="B478" i="27" l="1"/>
  <c r="C477" i="27"/>
  <c r="D450" i="27"/>
  <c r="E450" i="27" s="1"/>
  <c r="F450" i="27" s="1"/>
  <c r="B479" i="27" l="1"/>
  <c r="C478" i="27"/>
  <c r="D451" i="27"/>
  <c r="E451" i="27" s="1"/>
  <c r="F451" i="27" s="1"/>
  <c r="B480" i="27" l="1"/>
  <c r="C479" i="27"/>
  <c r="D452" i="27"/>
  <c r="E452" i="27" s="1"/>
  <c r="F452" i="27" s="1"/>
  <c r="B481" i="27" l="1"/>
  <c r="C480" i="27"/>
  <c r="D453" i="27"/>
  <c r="E453" i="27" s="1"/>
  <c r="F453" i="27" s="1"/>
  <c r="C481" i="27" l="1"/>
  <c r="B482" i="27"/>
  <c r="D454" i="27"/>
  <c r="E454" i="27" s="1"/>
  <c r="F454" i="27" s="1"/>
  <c r="B483" i="27" l="1"/>
  <c r="C482" i="27"/>
  <c r="D455" i="27"/>
  <c r="E455" i="27" s="1"/>
  <c r="F455" i="27" s="1"/>
  <c r="B484" i="27" l="1"/>
  <c r="C483" i="27"/>
  <c r="D456" i="27"/>
  <c r="E456" i="27" s="1"/>
  <c r="F456" i="27" s="1"/>
  <c r="B485" i="27" l="1"/>
  <c r="C484" i="27"/>
  <c r="D457" i="27"/>
  <c r="E457" i="27" s="1"/>
  <c r="F457" i="27" s="1"/>
  <c r="C485" i="27" l="1"/>
  <c r="B486" i="27"/>
  <c r="D458" i="27"/>
  <c r="E458" i="27" s="1"/>
  <c r="F458" i="27" s="1"/>
  <c r="C486" i="27" l="1"/>
  <c r="B487" i="27"/>
  <c r="D459" i="27"/>
  <c r="E459" i="27" s="1"/>
  <c r="F459" i="27" s="1"/>
  <c r="B488" i="27" l="1"/>
  <c r="C487" i="27"/>
  <c r="D460" i="27"/>
  <c r="E460" i="27" s="1"/>
  <c r="F460" i="27" s="1"/>
  <c r="B489" i="27" l="1"/>
  <c r="C488" i="27"/>
  <c r="D461" i="27"/>
  <c r="E461" i="27" s="1"/>
  <c r="F461" i="27" s="1"/>
  <c r="B490" i="27" l="1"/>
  <c r="C489" i="27"/>
  <c r="D462" i="27"/>
  <c r="E462" i="27" s="1"/>
  <c r="F462" i="27" s="1"/>
  <c r="C490" i="27" l="1"/>
  <c r="B491" i="27"/>
  <c r="C491" i="27" s="1"/>
  <c r="D463" i="27"/>
  <c r="E463" i="27" s="1"/>
  <c r="F463" i="27" s="1"/>
  <c r="D464" i="27" l="1"/>
  <c r="E464" i="27" s="1"/>
  <c r="F464" i="27" s="1"/>
  <c r="D465" i="27" l="1"/>
  <c r="E465" i="27" s="1"/>
  <c r="F465" i="27" s="1"/>
  <c r="D466" i="27" l="1"/>
  <c r="E466" i="27" s="1"/>
  <c r="F466" i="27" s="1"/>
  <c r="D467" i="27" l="1"/>
  <c r="E467" i="27" s="1"/>
  <c r="F467" i="27" s="1"/>
  <c r="D468" i="27" l="1"/>
  <c r="E468" i="27" s="1"/>
  <c r="F468" i="27" s="1"/>
  <c r="D469" i="27" l="1"/>
  <c r="E469" i="27" s="1"/>
  <c r="F469" i="27" s="1"/>
  <c r="D470" i="27" l="1"/>
  <c r="E470" i="27" s="1"/>
  <c r="F470" i="27" s="1"/>
  <c r="D471" i="27" l="1"/>
  <c r="E471" i="27" s="1"/>
  <c r="F471" i="27" s="1"/>
  <c r="D472" i="27" l="1"/>
  <c r="E472" i="27" s="1"/>
  <c r="F472" i="27" s="1"/>
  <c r="D473" i="27" l="1"/>
  <c r="E473" i="27" s="1"/>
  <c r="F473" i="27" s="1"/>
  <c r="D474" i="27" l="1"/>
  <c r="E474" i="27" s="1"/>
  <c r="F474" i="27" s="1"/>
  <c r="D475" i="27" l="1"/>
  <c r="E475" i="27" s="1"/>
  <c r="F475" i="27" s="1"/>
  <c r="D476" i="27" l="1"/>
  <c r="E476" i="27" s="1"/>
  <c r="F476" i="27" s="1"/>
  <c r="D477" i="27" l="1"/>
  <c r="E477" i="27" s="1"/>
  <c r="F477" i="27" s="1"/>
  <c r="D478" i="27" l="1"/>
  <c r="E478" i="27" s="1"/>
  <c r="F478" i="27" s="1"/>
  <c r="D479" i="27" l="1"/>
  <c r="E479" i="27" s="1"/>
  <c r="F479" i="27" s="1"/>
  <c r="D480" i="27" l="1"/>
  <c r="E480" i="27" s="1"/>
  <c r="F480" i="27" s="1"/>
  <c r="D481" i="27" l="1"/>
  <c r="E481" i="27" s="1"/>
  <c r="F481" i="27" s="1"/>
  <c r="D482" i="27" l="1"/>
  <c r="E482" i="27" s="1"/>
  <c r="F482" i="27" s="1"/>
  <c r="D483" i="27" l="1"/>
  <c r="E483" i="27" s="1"/>
  <c r="F483" i="27" s="1"/>
  <c r="D484" i="27" l="1"/>
  <c r="E484" i="27" s="1"/>
  <c r="F484" i="27" s="1"/>
  <c r="D485" i="27" l="1"/>
  <c r="E485" i="27" s="1"/>
  <c r="F485" i="27" s="1"/>
  <c r="D486" i="27" l="1"/>
  <c r="E486" i="27" s="1"/>
  <c r="F486" i="27" s="1"/>
  <c r="D487" i="27" l="1"/>
  <c r="E487" i="27" s="1"/>
  <c r="F487" i="27" s="1"/>
  <c r="D488" i="27" s="1"/>
  <c r="E488" i="27" s="1"/>
  <c r="F488" i="27" s="1"/>
  <c r="D489" i="27" s="1"/>
  <c r="E489" i="27" s="1"/>
  <c r="F489" i="27" s="1"/>
  <c r="D490" i="27" s="1"/>
  <c r="E490" i="27" s="1"/>
  <c r="F490" i="27" s="1"/>
  <c r="D491" i="27" l="1"/>
  <c r="E491" i="27" s="1"/>
  <c r="F491" i="27" s="1"/>
  <c r="A2" i="17" l="1"/>
  <c r="E6" i="24"/>
  <c r="E7" i="19" l="1"/>
  <c r="E11" i="19"/>
  <c r="E17" i="19"/>
  <c r="E22" i="19"/>
  <c r="E30" i="19" l="1"/>
  <c r="B9" i="23" l="1"/>
  <c r="H36" i="24" l="1"/>
  <c r="G36" i="24"/>
  <c r="F36" i="24"/>
  <c r="E36" i="24"/>
  <c r="D36" i="24"/>
  <c r="H35" i="24"/>
  <c r="G35" i="24"/>
  <c r="F35" i="24"/>
  <c r="E35" i="24"/>
  <c r="D35" i="24"/>
  <c r="C35" i="24"/>
  <c r="H26" i="24"/>
  <c r="G26" i="24"/>
  <c r="H21" i="24"/>
  <c r="H22" i="24" s="1"/>
  <c r="G21" i="24"/>
  <c r="G22" i="24" s="1"/>
  <c r="G40" i="24" s="1"/>
  <c r="F21" i="24"/>
  <c r="F22" i="24" s="1"/>
  <c r="E21" i="24"/>
  <c r="E22" i="24" s="1"/>
  <c r="D21" i="24"/>
  <c r="D22" i="24" s="1"/>
  <c r="D42" i="24" s="1"/>
  <c r="C21" i="24"/>
  <c r="C22" i="24" s="1"/>
  <c r="C18" i="24"/>
  <c r="E15" i="24"/>
  <c r="F15" i="24" s="1"/>
  <c r="G15" i="24" s="1"/>
  <c r="H15" i="24" s="1"/>
  <c r="C14" i="24"/>
  <c r="C16" i="24" s="1"/>
  <c r="E10" i="24"/>
  <c r="F10" i="24" s="1"/>
  <c r="G10" i="24" s="1"/>
  <c r="D8" i="24"/>
  <c r="D9" i="24" s="1"/>
  <c r="D11" i="24" s="1"/>
  <c r="D14" i="24" s="1"/>
  <c r="D16" i="24" s="1"/>
  <c r="F6" i="24"/>
  <c r="H34" i="24" l="1"/>
  <c r="G6" i="24"/>
  <c r="F8" i="24"/>
  <c r="F9" i="24" s="1"/>
  <c r="F11" i="24" s="1"/>
  <c r="F14" i="24" s="1"/>
  <c r="F16" i="24" s="1"/>
  <c r="E40" i="24"/>
  <c r="E34" i="24"/>
  <c r="E42" i="24"/>
  <c r="C34" i="24"/>
  <c r="C42" i="24"/>
  <c r="C40" i="24"/>
  <c r="F40" i="24"/>
  <c r="F34" i="24"/>
  <c r="F42" i="24"/>
  <c r="H10" i="24"/>
  <c r="D34" i="24"/>
  <c r="E8" i="24"/>
  <c r="E9" i="24" s="1"/>
  <c r="E11" i="24" s="1"/>
  <c r="E14" i="24" s="1"/>
  <c r="E16" i="24" s="1"/>
  <c r="D40" i="24"/>
  <c r="G42" i="24"/>
  <c r="G34" i="24"/>
  <c r="H42" i="24"/>
  <c r="H40" i="24"/>
  <c r="H43" i="24" s="1"/>
  <c r="H44" i="24" s="1"/>
  <c r="C43" i="24" l="1"/>
  <c r="C44" i="24" s="1"/>
  <c r="G43" i="24"/>
  <c r="G44" i="24" s="1"/>
  <c r="E43" i="24"/>
  <c r="E44" i="24" s="1"/>
  <c r="E18" i="24" s="1"/>
  <c r="H6" i="24"/>
  <c r="G8" i="24"/>
  <c r="G9" i="24" s="1"/>
  <c r="G11" i="24" s="1"/>
  <c r="G14" i="24" s="1"/>
  <c r="G16" i="24" s="1"/>
  <c r="F43" i="24"/>
  <c r="F44" i="24" s="1"/>
  <c r="F18" i="24" s="1"/>
  <c r="D43" i="24"/>
  <c r="D44" i="24" s="1"/>
  <c r="D18" i="24" s="1"/>
  <c r="H8" i="24" l="1"/>
  <c r="H9" i="24" s="1"/>
  <c r="H11" i="24" s="1"/>
  <c r="G18" i="24"/>
  <c r="H14" i="24" l="1"/>
  <c r="H16" i="24" s="1"/>
  <c r="H18" i="24"/>
  <c r="B4" i="13" l="1"/>
  <c r="B3" i="21" l="1"/>
  <c r="D22" i="19"/>
  <c r="H9" i="23"/>
  <c r="G9" i="23"/>
  <c r="F9" i="23"/>
  <c r="E9" i="23"/>
  <c r="D9" i="23"/>
  <c r="C9" i="23"/>
  <c r="C22" i="19" l="1"/>
  <c r="B22" i="19"/>
  <c r="D17" i="19" l="1"/>
  <c r="C17" i="19"/>
  <c r="B17" i="19"/>
  <c r="D11" i="19"/>
  <c r="C11" i="19"/>
  <c r="B11" i="19"/>
  <c r="D7" i="19"/>
  <c r="C7" i="19"/>
  <c r="B7" i="19"/>
  <c r="E37" i="18"/>
  <c r="I36" i="18"/>
  <c r="I35" i="18"/>
  <c r="I34" i="18"/>
  <c r="I33" i="18"/>
  <c r="I32" i="18"/>
  <c r="I31" i="18"/>
  <c r="I30" i="18"/>
  <c r="I29" i="18"/>
  <c r="I28" i="18"/>
  <c r="I27" i="18"/>
  <c r="I26" i="18"/>
  <c r="E21" i="18"/>
  <c r="I20" i="18"/>
  <c r="I19" i="18"/>
  <c r="I18" i="18"/>
  <c r="I17" i="18"/>
  <c r="I16" i="18"/>
  <c r="I15" i="18"/>
  <c r="I14" i="18"/>
  <c r="I13" i="18"/>
  <c r="I12" i="18"/>
  <c r="I11" i="18"/>
  <c r="I10" i="18"/>
  <c r="I9" i="18"/>
  <c r="E36" i="17"/>
  <c r="I35" i="17"/>
  <c r="I34" i="17"/>
  <c r="I33" i="17"/>
  <c r="I32" i="17"/>
  <c r="I31" i="17"/>
  <c r="I30" i="17"/>
  <c r="I29" i="17"/>
  <c r="I28" i="17"/>
  <c r="I27" i="17"/>
  <c r="I26" i="17"/>
  <c r="I25" i="17"/>
  <c r="E21" i="17"/>
  <c r="I20" i="17"/>
  <c r="I19" i="17"/>
  <c r="I18" i="17"/>
  <c r="I17" i="17"/>
  <c r="I16" i="17"/>
  <c r="I15" i="17"/>
  <c r="I14" i="17"/>
  <c r="I13" i="17"/>
  <c r="I12" i="17"/>
  <c r="I11" i="17"/>
  <c r="I10" i="17"/>
  <c r="I9" i="17"/>
  <c r="H87" i="16"/>
  <c r="F87" i="16"/>
  <c r="E87" i="16"/>
  <c r="I86" i="16"/>
  <c r="H80" i="16"/>
  <c r="D80" i="16"/>
  <c r="K78" i="16"/>
  <c r="K87" i="16" s="1"/>
  <c r="J78" i="16"/>
  <c r="J87" i="16" s="1"/>
  <c r="I78" i="16"/>
  <c r="I87" i="16" s="1"/>
  <c r="G78" i="16"/>
  <c r="G87" i="16" s="1"/>
  <c r="D78" i="16"/>
  <c r="D87" i="16" s="1"/>
  <c r="C77" i="16"/>
  <c r="B77" i="16"/>
  <c r="C76" i="16"/>
  <c r="B76" i="16" s="1"/>
  <c r="C75" i="16"/>
  <c r="B75" i="16" s="1"/>
  <c r="C74" i="16"/>
  <c r="B74" i="16" s="1"/>
  <c r="C73" i="16"/>
  <c r="B73" i="16" s="1"/>
  <c r="C72" i="16"/>
  <c r="B72" i="16"/>
  <c r="K66" i="16"/>
  <c r="K69" i="16" s="1"/>
  <c r="K80" i="16" s="1"/>
  <c r="J66" i="16"/>
  <c r="J69" i="16" s="1"/>
  <c r="J80" i="16" s="1"/>
  <c r="I66" i="16"/>
  <c r="I69" i="16" s="1"/>
  <c r="I80" i="16" s="1"/>
  <c r="G66" i="16"/>
  <c r="G69" i="16" s="1"/>
  <c r="D66" i="16"/>
  <c r="C65" i="16"/>
  <c r="B65" i="16" s="1"/>
  <c r="C64" i="16"/>
  <c r="B64" i="16" s="1"/>
  <c r="C63" i="16"/>
  <c r="B63" i="16" s="1"/>
  <c r="C62" i="16"/>
  <c r="B62" i="16" s="1"/>
  <c r="C61" i="16"/>
  <c r="B61" i="16" s="1"/>
  <c r="C60" i="16"/>
  <c r="B60" i="16"/>
  <c r="K54" i="16"/>
  <c r="J54" i="16"/>
  <c r="H54" i="16"/>
  <c r="G54" i="16"/>
  <c r="F54" i="16"/>
  <c r="E54" i="16"/>
  <c r="D54" i="16"/>
  <c r="C53" i="16"/>
  <c r="B53" i="16" s="1"/>
  <c r="C52" i="16"/>
  <c r="B52" i="16" s="1"/>
  <c r="C51" i="16"/>
  <c r="B51" i="16" s="1"/>
  <c r="C50" i="16"/>
  <c r="B50" i="16"/>
  <c r="C49" i="16"/>
  <c r="B49" i="16" s="1"/>
  <c r="C48" i="16"/>
  <c r="B48" i="16" s="1"/>
  <c r="C47" i="16"/>
  <c r="B47" i="16"/>
  <c r="C46" i="16"/>
  <c r="B46" i="16" s="1"/>
  <c r="C45" i="16"/>
  <c r="B45" i="16" s="1"/>
  <c r="C44" i="16"/>
  <c r="B44" i="16" s="1"/>
  <c r="C43" i="16"/>
  <c r="B43" i="16" s="1"/>
  <c r="C42" i="16"/>
  <c r="B42" i="16"/>
  <c r="C41" i="16"/>
  <c r="B41" i="16" s="1"/>
  <c r="C40" i="16"/>
  <c r="B40" i="16" s="1"/>
  <c r="C39" i="16"/>
  <c r="B39" i="16"/>
  <c r="C38" i="16"/>
  <c r="K35" i="16"/>
  <c r="J35" i="16"/>
  <c r="H35" i="16"/>
  <c r="G35" i="16"/>
  <c r="F35" i="16"/>
  <c r="E35" i="16"/>
  <c r="D35" i="16"/>
  <c r="C34" i="16"/>
  <c r="B34" i="16" s="1"/>
  <c r="C33" i="16"/>
  <c r="B33" i="16" s="1"/>
  <c r="C32" i="16"/>
  <c r="B32" i="16" s="1"/>
  <c r="C31" i="16"/>
  <c r="B31" i="16" s="1"/>
  <c r="C30" i="16"/>
  <c r="B30" i="16" s="1"/>
  <c r="C29" i="16"/>
  <c r="K26" i="16"/>
  <c r="J26" i="16"/>
  <c r="H26" i="16"/>
  <c r="G26" i="16"/>
  <c r="F26" i="16"/>
  <c r="E26" i="16"/>
  <c r="D26" i="16"/>
  <c r="C25" i="16"/>
  <c r="B25" i="16" s="1"/>
  <c r="C24" i="16"/>
  <c r="B24" i="16" s="1"/>
  <c r="C23" i="16"/>
  <c r="B23" i="16" s="1"/>
  <c r="C22" i="16"/>
  <c r="B22" i="16" s="1"/>
  <c r="K18" i="16"/>
  <c r="J18" i="16"/>
  <c r="H18" i="16"/>
  <c r="G18" i="16"/>
  <c r="F18" i="16"/>
  <c r="E18" i="16"/>
  <c r="D18" i="16"/>
  <c r="C17" i="16"/>
  <c r="B17" i="16"/>
  <c r="C16" i="16"/>
  <c r="B16" i="16" s="1"/>
  <c r="C15" i="16"/>
  <c r="B15" i="16"/>
  <c r="C14" i="16"/>
  <c r="B14" i="16" s="1"/>
  <c r="C13" i="16"/>
  <c r="B13" i="16" s="1"/>
  <c r="C12" i="16"/>
  <c r="B12" i="16" s="1"/>
  <c r="C54" i="16" l="1"/>
  <c r="E41" i="17"/>
  <c r="F45" i="17" s="1"/>
  <c r="E56" i="16"/>
  <c r="E86" i="16" s="1"/>
  <c r="E89" i="16" s="1"/>
  <c r="E90" i="16" s="1"/>
  <c r="J56" i="16"/>
  <c r="J86" i="16" s="1"/>
  <c r="J89" i="16" s="1"/>
  <c r="C35" i="16"/>
  <c r="F44" i="17"/>
  <c r="B29" i="16"/>
  <c r="B38" i="16"/>
  <c r="B54" i="16" s="1"/>
  <c r="D56" i="16"/>
  <c r="D86" i="16" s="1"/>
  <c r="D89" i="16" s="1"/>
  <c r="D91" i="16" s="1"/>
  <c r="H56" i="16"/>
  <c r="H86" i="16" s="1"/>
  <c r="H89" i="16" s="1"/>
  <c r="C66" i="16"/>
  <c r="I36" i="17"/>
  <c r="B26" i="16"/>
  <c r="F56" i="16"/>
  <c r="F86" i="16" s="1"/>
  <c r="F89" i="16" s="1"/>
  <c r="F91" i="16" s="1"/>
  <c r="K56" i="16"/>
  <c r="K86" i="16" s="1"/>
  <c r="K89" i="16" s="1"/>
  <c r="I89" i="16"/>
  <c r="I91" i="16" s="1"/>
  <c r="E39" i="18"/>
  <c r="F40" i="18" s="1"/>
  <c r="B18" i="16"/>
  <c r="C26" i="16"/>
  <c r="C56" i="16" s="1"/>
  <c r="C86" i="16" s="1"/>
  <c r="G56" i="16"/>
  <c r="G86" i="16" s="1"/>
  <c r="G89" i="16" s="1"/>
  <c r="G90" i="16" s="1"/>
  <c r="I21" i="17"/>
  <c r="I37" i="18"/>
  <c r="C30" i="19"/>
  <c r="E32" i="19" s="1"/>
  <c r="D30" i="19"/>
  <c r="B30" i="19"/>
  <c r="I21" i="18"/>
  <c r="F41" i="18"/>
  <c r="F42" i="17"/>
  <c r="H91" i="16"/>
  <c r="H90" i="16"/>
  <c r="B78" i="16"/>
  <c r="B87" i="16" s="1"/>
  <c r="I90" i="16"/>
  <c r="F90" i="16"/>
  <c r="B66" i="16"/>
  <c r="B35" i="16"/>
  <c r="D90" i="16"/>
  <c r="C69" i="16"/>
  <c r="B69" i="16" s="1"/>
  <c r="B80" i="16" s="1"/>
  <c r="G80" i="16"/>
  <c r="C18" i="16"/>
  <c r="C78" i="16"/>
  <c r="C87" i="16" s="1"/>
  <c r="E91" i="16" l="1"/>
  <c r="G91" i="16"/>
  <c r="F43" i="17"/>
  <c r="F42" i="18"/>
  <c r="D31" i="19"/>
  <c r="F43" i="18"/>
  <c r="B56" i="16"/>
  <c r="B86" i="16" s="1"/>
  <c r="B89" i="16" s="1"/>
  <c r="K91" i="16"/>
  <c r="K90" i="16"/>
  <c r="C80" i="16"/>
  <c r="J91" i="16"/>
  <c r="J90" i="16"/>
  <c r="C89" i="16"/>
  <c r="C91" i="16" l="1"/>
  <c r="C90" i="16"/>
  <c r="B91" i="16"/>
  <c r="B90" i="16"/>
  <c r="B69" i="8" l="1"/>
  <c r="B6" i="7"/>
  <c r="B5" i="13" s="1"/>
  <c r="B3" i="7"/>
  <c r="B5" i="7"/>
  <c r="D14" i="7" s="1"/>
  <c r="B4" i="7"/>
  <c r="H33" i="13"/>
  <c r="I33" i="13" s="1"/>
  <c r="J33" i="13" s="1"/>
  <c r="K33" i="13" s="1"/>
  <c r="L33" i="13" s="1"/>
  <c r="M33" i="13" s="1"/>
  <c r="N33" i="13" s="1"/>
  <c r="O33" i="13" s="1"/>
  <c r="P33" i="13" s="1"/>
  <c r="Q33" i="13" s="1"/>
  <c r="R33" i="13" s="1"/>
  <c r="S33" i="13" s="1"/>
  <c r="T33" i="13" s="1"/>
  <c r="U33" i="13" s="1"/>
  <c r="V33" i="13" s="1"/>
  <c r="W33" i="13" s="1"/>
  <c r="X33" i="13" s="1"/>
  <c r="Y33" i="13" s="1"/>
  <c r="Z33" i="13" s="1"/>
  <c r="AA33" i="13" s="1"/>
  <c r="AB33" i="13" s="1"/>
  <c r="AC33" i="13" s="1"/>
  <c r="AD33" i="13" s="1"/>
  <c r="AE33" i="13" s="1"/>
  <c r="AF33" i="13" s="1"/>
  <c r="AG33" i="13" s="1"/>
  <c r="C86" i="7"/>
  <c r="J28" i="11"/>
  <c r="E14" i="13"/>
  <c r="C31" i="13"/>
  <c r="C32" i="13"/>
  <c r="P32" i="13" s="1"/>
  <c r="E17" i="13"/>
  <c r="F17" i="13" s="1"/>
  <c r="G17" i="13" s="1"/>
  <c r="H17" i="13" s="1"/>
  <c r="I17" i="13" s="1"/>
  <c r="J17" i="13" s="1"/>
  <c r="K17" i="13" s="1"/>
  <c r="L17" i="13" s="1"/>
  <c r="M17" i="13" s="1"/>
  <c r="N17" i="13" s="1"/>
  <c r="O17" i="13" s="1"/>
  <c r="P17" i="13" s="1"/>
  <c r="Q17" i="13" s="1"/>
  <c r="R17" i="13" s="1"/>
  <c r="S17" i="13" s="1"/>
  <c r="T17" i="13" s="1"/>
  <c r="U17" i="13" s="1"/>
  <c r="V17" i="13" s="1"/>
  <c r="W17" i="13" s="1"/>
  <c r="X17" i="13" s="1"/>
  <c r="Y17" i="13" s="1"/>
  <c r="Z17" i="13" s="1"/>
  <c r="AA17" i="13" s="1"/>
  <c r="AB17" i="13" s="1"/>
  <c r="AC17" i="13" s="1"/>
  <c r="AD17" i="13" s="1"/>
  <c r="AE17" i="13" s="1"/>
  <c r="AF17" i="13" s="1"/>
  <c r="AG17" i="13" s="1"/>
  <c r="AG14" i="13"/>
  <c r="E15" i="13"/>
  <c r="F15" i="13" s="1"/>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E16" i="13"/>
  <c r="F16" i="13" s="1"/>
  <c r="G16" i="13" s="1"/>
  <c r="H16" i="13" s="1"/>
  <c r="I16" i="13" s="1"/>
  <c r="J16" i="13" s="1"/>
  <c r="K16" i="13" s="1"/>
  <c r="L16" i="13" s="1"/>
  <c r="M16" i="13" s="1"/>
  <c r="N16" i="13" s="1"/>
  <c r="O16" i="13" s="1"/>
  <c r="P16" i="13" s="1"/>
  <c r="Q16" i="13" s="1"/>
  <c r="R16" i="13" s="1"/>
  <c r="S16" i="13" s="1"/>
  <c r="T16" i="13" s="1"/>
  <c r="U16" i="13" s="1"/>
  <c r="V16" i="13" s="1"/>
  <c r="W16" i="13" s="1"/>
  <c r="X16" i="13" s="1"/>
  <c r="Y16" i="13" s="1"/>
  <c r="Z16" i="13" s="1"/>
  <c r="AA16" i="13" s="1"/>
  <c r="AB16" i="13" s="1"/>
  <c r="AC16" i="13" s="1"/>
  <c r="AD16" i="13" s="1"/>
  <c r="AE16" i="13" s="1"/>
  <c r="AF16" i="13" s="1"/>
  <c r="AG16" i="13" s="1"/>
  <c r="F25" i="13"/>
  <c r="G25" i="13" s="1"/>
  <c r="H25" i="13" s="1"/>
  <c r="I25" i="13" s="1"/>
  <c r="J25" i="13" s="1"/>
  <c r="K25" i="13" s="1"/>
  <c r="L25" i="13" s="1"/>
  <c r="M25" i="13" s="1"/>
  <c r="N25" i="13" s="1"/>
  <c r="O25" i="13" s="1"/>
  <c r="P25" i="13" s="1"/>
  <c r="Q25" i="13" s="1"/>
  <c r="R25" i="13" s="1"/>
  <c r="S25" i="13" s="1"/>
  <c r="T25" i="13" s="1"/>
  <c r="U25" i="13" s="1"/>
  <c r="V25" i="13" s="1"/>
  <c r="W25" i="13" s="1"/>
  <c r="X25" i="13" s="1"/>
  <c r="Y25" i="13" s="1"/>
  <c r="Z25" i="13" s="1"/>
  <c r="AA25" i="13" s="1"/>
  <c r="AB25" i="13" s="1"/>
  <c r="AC25" i="13" s="1"/>
  <c r="AD25" i="13" s="1"/>
  <c r="AE25" i="13" s="1"/>
  <c r="AF25" i="13" s="1"/>
  <c r="AG25" i="13" s="1"/>
  <c r="E26" i="13"/>
  <c r="F26" i="13" s="1"/>
  <c r="G26" i="13" s="1"/>
  <c r="H26" i="13" s="1"/>
  <c r="I26" i="13" s="1"/>
  <c r="J26" i="13" s="1"/>
  <c r="K26" i="13" s="1"/>
  <c r="L26" i="13" s="1"/>
  <c r="M26" i="13" s="1"/>
  <c r="N26" i="13" s="1"/>
  <c r="O26" i="13" s="1"/>
  <c r="P26" i="13" s="1"/>
  <c r="Q26" i="13" s="1"/>
  <c r="R26" i="13" s="1"/>
  <c r="S26" i="13" s="1"/>
  <c r="T26" i="13" s="1"/>
  <c r="U26" i="13" s="1"/>
  <c r="V26" i="13" s="1"/>
  <c r="W26" i="13" s="1"/>
  <c r="X26" i="13" s="1"/>
  <c r="Y26" i="13" s="1"/>
  <c r="Z26" i="13" s="1"/>
  <c r="AA26" i="13" s="1"/>
  <c r="AB26" i="13" s="1"/>
  <c r="AC26" i="13" s="1"/>
  <c r="AD26" i="13" s="1"/>
  <c r="AE26" i="13" s="1"/>
  <c r="AF26" i="13" s="1"/>
  <c r="AG26" i="13" s="1"/>
  <c r="E27" i="13"/>
  <c r="F27" i="13" s="1"/>
  <c r="G27" i="13" s="1"/>
  <c r="H27" i="13" s="1"/>
  <c r="I27" i="13" s="1"/>
  <c r="J27" i="13" s="1"/>
  <c r="K27" i="13" s="1"/>
  <c r="L27" i="13" s="1"/>
  <c r="M27" i="13" s="1"/>
  <c r="N27" i="13" s="1"/>
  <c r="O27" i="13" s="1"/>
  <c r="P27" i="13" s="1"/>
  <c r="Q27" i="13" s="1"/>
  <c r="R27" i="13" s="1"/>
  <c r="S27" i="13" s="1"/>
  <c r="T27" i="13" s="1"/>
  <c r="U27" i="13" s="1"/>
  <c r="V27" i="13" s="1"/>
  <c r="W27" i="13" s="1"/>
  <c r="X27" i="13" s="1"/>
  <c r="Y27" i="13" s="1"/>
  <c r="Z27" i="13" s="1"/>
  <c r="AA27" i="13" s="1"/>
  <c r="AB27" i="13" s="1"/>
  <c r="AC27" i="13" s="1"/>
  <c r="AD27" i="13" s="1"/>
  <c r="AE27" i="13" s="1"/>
  <c r="AF27" i="13" s="1"/>
  <c r="AG27" i="13" s="1"/>
  <c r="AF14" i="13"/>
  <c r="AE14" i="13"/>
  <c r="AD14" i="13"/>
  <c r="AC14" i="13"/>
  <c r="AB14" i="13"/>
  <c r="AA14" i="13"/>
  <c r="Z14" i="13"/>
  <c r="Y14" i="13"/>
  <c r="X14" i="13"/>
  <c r="W14" i="13"/>
  <c r="V14" i="13"/>
  <c r="U14" i="13"/>
  <c r="T14" i="13"/>
  <c r="S14" i="13"/>
  <c r="R14" i="13"/>
  <c r="Q14" i="13"/>
  <c r="P14" i="13"/>
  <c r="O14" i="13"/>
  <c r="N14" i="13"/>
  <c r="M14" i="13"/>
  <c r="L14" i="13"/>
  <c r="K14" i="13"/>
  <c r="J14" i="13"/>
  <c r="I14" i="13"/>
  <c r="H14" i="13"/>
  <c r="G14" i="13"/>
  <c r="F14" i="13"/>
  <c r="F10" i="13"/>
  <c r="G10" i="13" s="1"/>
  <c r="H10" i="13" s="1"/>
  <c r="I10" i="13" s="1"/>
  <c r="J10" i="13" s="1"/>
  <c r="K10" i="13" s="1"/>
  <c r="L10" i="13" s="1"/>
  <c r="M10" i="13" s="1"/>
  <c r="N10" i="13" s="1"/>
  <c r="O10" i="13" s="1"/>
  <c r="P10" i="13" s="1"/>
  <c r="Q10" i="13" s="1"/>
  <c r="R10" i="13" s="1"/>
  <c r="S10" i="13" s="1"/>
  <c r="T10" i="13" s="1"/>
  <c r="U10" i="13" s="1"/>
  <c r="V10" i="13" s="1"/>
  <c r="W10" i="13" s="1"/>
  <c r="X10" i="13" s="1"/>
  <c r="Y10" i="13" s="1"/>
  <c r="Z10" i="13" s="1"/>
  <c r="AA10" i="13" s="1"/>
  <c r="AB10" i="13" s="1"/>
  <c r="AC10" i="13" s="1"/>
  <c r="AD10" i="13" s="1"/>
  <c r="AE10" i="13" s="1"/>
  <c r="AF10" i="13" s="1"/>
  <c r="AG10" i="13" s="1"/>
  <c r="J36" i="11"/>
  <c r="J37" i="11"/>
  <c r="J29" i="11"/>
  <c r="J30" i="11"/>
  <c r="B38" i="11"/>
  <c r="B31" i="11"/>
  <c r="C29" i="7"/>
  <c r="C102" i="7"/>
  <c r="C74" i="7"/>
  <c r="C56" i="7"/>
  <c r="C49" i="7"/>
  <c r="C44" i="7"/>
  <c r="C40" i="7"/>
  <c r="C11" i="7"/>
  <c r="C77" i="7"/>
  <c r="B21" i="8"/>
  <c r="B45" i="8"/>
  <c r="B13" i="8"/>
  <c r="B14" i="8"/>
  <c r="B25" i="8"/>
  <c r="F102" i="8"/>
  <c r="F83" i="8"/>
  <c r="F76" i="8"/>
  <c r="E102" i="8"/>
  <c r="E83" i="8"/>
  <c r="E76" i="8"/>
  <c r="E62" i="8"/>
  <c r="E35" i="8"/>
  <c r="D102" i="8"/>
  <c r="D83" i="8"/>
  <c r="D76" i="8"/>
  <c r="D62" i="8"/>
  <c r="D35" i="8"/>
  <c r="C102" i="8"/>
  <c r="C83" i="8"/>
  <c r="C76" i="8"/>
  <c r="C62" i="8"/>
  <c r="C35" i="8"/>
  <c r="B98" i="8"/>
  <c r="B99" i="8"/>
  <c r="B100" i="8"/>
  <c r="B101" i="8"/>
  <c r="B79" i="8"/>
  <c r="B80" i="8"/>
  <c r="B81" i="8"/>
  <c r="B82" i="8"/>
  <c r="B65" i="8"/>
  <c r="B66" i="8"/>
  <c r="B70" i="8"/>
  <c r="B71" i="8"/>
  <c r="B72" i="8"/>
  <c r="B74" i="8"/>
  <c r="B75" i="8"/>
  <c r="B39" i="8"/>
  <c r="B40" i="8"/>
  <c r="B41" i="8"/>
  <c r="B42" i="8"/>
  <c r="B43" i="8"/>
  <c r="B44" i="8"/>
  <c r="B46" i="8"/>
  <c r="B47" i="8"/>
  <c r="B48" i="8"/>
  <c r="B49" i="8"/>
  <c r="B50" i="8"/>
  <c r="B51" i="8"/>
  <c r="B52" i="8"/>
  <c r="B24" i="8"/>
  <c r="B26" i="8"/>
  <c r="B33" i="8"/>
  <c r="B34" i="8"/>
  <c r="B83" i="8" l="1"/>
  <c r="D111" i="8"/>
  <c r="D83" i="7"/>
  <c r="D61" i="7"/>
  <c r="C110" i="7"/>
  <c r="C21" i="20"/>
  <c r="C22" i="20" s="1"/>
  <c r="E107" i="8"/>
  <c r="B19" i="8"/>
  <c r="D84" i="7"/>
  <c r="D16" i="7"/>
  <c r="D37" i="7"/>
  <c r="D35" i="7"/>
  <c r="A42" i="11"/>
  <c r="D32" i="13"/>
  <c r="I5" i="27"/>
  <c r="E108" i="8"/>
  <c r="D53" i="7"/>
  <c r="D27" i="7"/>
  <c r="D38" i="7"/>
  <c r="D47" i="7"/>
  <c r="D63" i="7"/>
  <c r="D20" i="7"/>
  <c r="D101" i="7"/>
  <c r="D34" i="7"/>
  <c r="D19" i="7"/>
  <c r="D59" i="7"/>
  <c r="D9" i="7"/>
  <c r="D62" i="7"/>
  <c r="D24" i="7"/>
  <c r="D100" i="7"/>
  <c r="D42" i="7"/>
  <c r="D67" i="7"/>
  <c r="E31" i="13"/>
  <c r="D31" i="13"/>
  <c r="I32" i="13"/>
  <c r="D28" i="7"/>
  <c r="D70" i="7"/>
  <c r="D15" i="7"/>
  <c r="D66" i="7"/>
  <c r="D23" i="7"/>
  <c r="D48" i="7"/>
  <c r="D31" i="7"/>
  <c r="D58" i="7"/>
  <c r="D69" i="7"/>
  <c r="D33" i="7"/>
  <c r="D54" i="7"/>
  <c r="D76" i="7"/>
  <c r="D77" i="7" s="1"/>
  <c r="D65" i="7"/>
  <c r="D10" i="7"/>
  <c r="D106" i="7"/>
  <c r="D72" i="7"/>
  <c r="D99" i="7"/>
  <c r="D105" i="7"/>
  <c r="D46" i="7"/>
  <c r="D60" i="7"/>
  <c r="D55" i="7"/>
  <c r="D32" i="7"/>
  <c r="D22" i="7"/>
  <c r="D18" i="7"/>
  <c r="D93" i="7"/>
  <c r="D91" i="7"/>
  <c r="D43" i="7"/>
  <c r="D89" i="7"/>
  <c r="D90" i="7"/>
  <c r="D92" i="7"/>
  <c r="AC32" i="13"/>
  <c r="D21" i="7"/>
  <c r="D52" i="7"/>
  <c r="D64" i="7"/>
  <c r="D36" i="7"/>
  <c r="D13" i="7"/>
  <c r="S32" i="13"/>
  <c r="U32" i="13"/>
  <c r="D85" i="7"/>
  <c r="J38" i="11"/>
  <c r="V32" i="13"/>
  <c r="H32" i="13"/>
  <c r="Q32" i="13"/>
  <c r="O32" i="13"/>
  <c r="T32" i="13"/>
  <c r="F32" i="13"/>
  <c r="W32" i="13"/>
  <c r="Y32" i="13"/>
  <c r="J32" i="13"/>
  <c r="AB32" i="13"/>
  <c r="G32" i="13"/>
  <c r="E32" i="13"/>
  <c r="X32" i="13"/>
  <c r="M32" i="13"/>
  <c r="AD32" i="13"/>
  <c r="AE32" i="13"/>
  <c r="AA32" i="13"/>
  <c r="W31" i="13"/>
  <c r="AB31" i="13"/>
  <c r="AF32" i="13"/>
  <c r="AG32" i="13"/>
  <c r="N32" i="13"/>
  <c r="Z32" i="13"/>
  <c r="Y31" i="13"/>
  <c r="L32" i="13"/>
  <c r="R32" i="13"/>
  <c r="K32" i="13"/>
  <c r="D17" i="7"/>
  <c r="D73" i="7"/>
  <c r="D68" i="7"/>
  <c r="D26" i="7"/>
  <c r="F62" i="8"/>
  <c r="E110" i="8"/>
  <c r="D71" i="7"/>
  <c r="D39" i="7"/>
  <c r="D51" i="7"/>
  <c r="G83" i="8"/>
  <c r="D25" i="7"/>
  <c r="AC31" i="13"/>
  <c r="X31" i="13"/>
  <c r="L31" i="13"/>
  <c r="N31" i="13"/>
  <c r="AA31" i="13"/>
  <c r="H31" i="13"/>
  <c r="AE31" i="13"/>
  <c r="U31" i="13"/>
  <c r="AF31" i="13"/>
  <c r="B102" i="8"/>
  <c r="G102" i="8"/>
  <c r="AD31" i="13"/>
  <c r="I31" i="13"/>
  <c r="Z31" i="13"/>
  <c r="G31" i="13"/>
  <c r="R31" i="13"/>
  <c r="Q31" i="13"/>
  <c r="F31" i="13"/>
  <c r="V31" i="13"/>
  <c r="J31" i="11"/>
  <c r="K31" i="13"/>
  <c r="P31" i="13"/>
  <c r="M31" i="13"/>
  <c r="AG31" i="13"/>
  <c r="J31" i="13"/>
  <c r="O31" i="13"/>
  <c r="S31" i="13"/>
  <c r="T31" i="13"/>
  <c r="B35" i="8"/>
  <c r="G62" i="8"/>
  <c r="C78" i="7"/>
  <c r="C94" i="7" s="1"/>
  <c r="AD30" i="13"/>
  <c r="Q30" i="13"/>
  <c r="AC30" i="13"/>
  <c r="O30" i="13"/>
  <c r="AG30" i="13"/>
  <c r="AB30" i="13"/>
  <c r="K30" i="13"/>
  <c r="N30" i="13"/>
  <c r="G30" i="13"/>
  <c r="L30" i="13"/>
  <c r="X30" i="13"/>
  <c r="M30" i="13"/>
  <c r="W30" i="13"/>
  <c r="Y30" i="13"/>
  <c r="F30" i="13"/>
  <c r="U30" i="13"/>
  <c r="I30" i="13"/>
  <c r="AA30" i="13"/>
  <c r="V30" i="13"/>
  <c r="AE30" i="13"/>
  <c r="R30" i="13"/>
  <c r="Z30" i="13"/>
  <c r="J30" i="13"/>
  <c r="S30" i="13"/>
  <c r="E30" i="13"/>
  <c r="AF30" i="13"/>
  <c r="T30" i="13"/>
  <c r="P30" i="13"/>
  <c r="H30" i="13"/>
  <c r="D88" i="7"/>
  <c r="E43" i="11" l="1" a="1"/>
  <c r="E44" i="11" a="1"/>
  <c r="D86" i="7"/>
  <c r="E43" i="11"/>
  <c r="E44" i="11"/>
  <c r="C24" i="13"/>
  <c r="D24" i="13" s="1"/>
  <c r="C110" i="8"/>
  <c r="D44" i="7"/>
  <c r="D11" i="7"/>
  <c r="D102" i="7"/>
  <c r="D108" i="7"/>
  <c r="D49" i="7"/>
  <c r="D56" i="7"/>
  <c r="D74" i="7"/>
  <c r="D40" i="7"/>
  <c r="D29" i="7"/>
  <c r="E111" i="8"/>
  <c r="F35" i="8"/>
  <c r="F107" i="8" s="1"/>
  <c r="D110" i="8"/>
  <c r="G35" i="8"/>
  <c r="C111" i="8"/>
  <c r="D110" i="7" l="1"/>
  <c r="F110" i="8"/>
  <c r="D78" i="7"/>
  <c r="D94" i="7" s="1"/>
  <c r="E24" i="13"/>
  <c r="F24" i="13" s="1"/>
  <c r="E12" i="13"/>
  <c r="C18" i="13"/>
  <c r="C20" i="13" s="1"/>
  <c r="G76" i="8"/>
  <c r="G107" i="8" s="1"/>
  <c r="B76" i="8"/>
  <c r="F111" i="8" l="1"/>
  <c r="D22" i="13"/>
  <c r="D28" i="13" s="1"/>
  <c r="D40" i="13" s="1"/>
  <c r="C22" i="13"/>
  <c r="C28" i="13" s="1"/>
  <c r="C40" i="13" s="1"/>
  <c r="E18" i="13"/>
  <c r="E20" i="13" s="1"/>
  <c r="F12" i="13"/>
  <c r="B110" i="8"/>
  <c r="B111" i="8"/>
  <c r="G110" i="8"/>
  <c r="G111" i="8"/>
  <c r="G24" i="13"/>
  <c r="D38" i="13" l="1"/>
  <c r="D42" i="13" s="1"/>
  <c r="D48" i="13" s="1"/>
  <c r="C38" i="13"/>
  <c r="C42" i="13" s="1"/>
  <c r="C48" i="13" s="1"/>
  <c r="E22" i="13"/>
  <c r="E28" i="13" s="1"/>
  <c r="E40" i="13" s="1"/>
  <c r="G12" i="13"/>
  <c r="H12" i="13" s="1"/>
  <c r="I12" i="13" s="1"/>
  <c r="F18" i="13"/>
  <c r="I3" i="27"/>
  <c r="H24" i="13"/>
  <c r="I6" i="27" l="1"/>
  <c r="I8" i="27" s="1"/>
  <c r="I12" i="27" s="1"/>
  <c r="F20" i="13"/>
  <c r="F22" i="13" s="1"/>
  <c r="F28" i="13" s="1"/>
  <c r="F40" i="13" s="1"/>
  <c r="E38" i="13"/>
  <c r="E42" i="13" s="1"/>
  <c r="E48" i="13" s="1"/>
  <c r="G18" i="13"/>
  <c r="G20" i="13" s="1"/>
  <c r="H18" i="13"/>
  <c r="H20" i="13" s="1"/>
  <c r="J12" i="13"/>
  <c r="I18" i="13"/>
  <c r="I20" i="13" s="1"/>
  <c r="I24" i="13"/>
  <c r="F38" i="13" l="1"/>
  <c r="F42" i="13" s="1"/>
  <c r="F48" i="13" s="1"/>
  <c r="H22" i="13"/>
  <c r="H28" i="13" s="1"/>
  <c r="H40" i="13" s="1"/>
  <c r="G22" i="13"/>
  <c r="G28" i="13" s="1"/>
  <c r="G40" i="13" s="1"/>
  <c r="I22" i="13"/>
  <c r="I28" i="13" s="1"/>
  <c r="I40" i="13" s="1"/>
  <c r="K12" i="13"/>
  <c r="J18" i="13"/>
  <c r="J20" i="13" s="1"/>
  <c r="J24" i="13"/>
  <c r="I38" i="13" l="1"/>
  <c r="I42" i="13" s="1"/>
  <c r="I48" i="13" s="1"/>
  <c r="G38" i="13"/>
  <c r="G42" i="13" s="1"/>
  <c r="G48" i="13" s="1"/>
  <c r="H38" i="13"/>
  <c r="H42" i="13" s="1"/>
  <c r="H48" i="13" s="1"/>
  <c r="J22" i="13"/>
  <c r="J28" i="13" s="1"/>
  <c r="J40" i="13" s="1"/>
  <c r="L12" i="13"/>
  <c r="K18" i="13"/>
  <c r="K20" i="13" s="1"/>
  <c r="K24" i="13"/>
  <c r="J38" i="13" l="1"/>
  <c r="J42" i="13" s="1"/>
  <c r="J48" i="13" s="1"/>
  <c r="K22" i="13"/>
  <c r="K28" i="13" s="1"/>
  <c r="K40" i="13" s="1"/>
  <c r="L18" i="13"/>
  <c r="L20" i="13" s="1"/>
  <c r="M12" i="13"/>
  <c r="L24" i="13"/>
  <c r="K38" i="13" l="1"/>
  <c r="K42" i="13" s="1"/>
  <c r="K48" i="13" s="1"/>
  <c r="L22" i="13"/>
  <c r="L28" i="13" s="1"/>
  <c r="L40" i="13" s="1"/>
  <c r="M18" i="13"/>
  <c r="M20" i="13" s="1"/>
  <c r="N12" i="13"/>
  <c r="M24" i="13"/>
  <c r="L38" i="13" l="1"/>
  <c r="L42" i="13" s="1"/>
  <c r="L48" i="13" s="1"/>
  <c r="M22" i="13"/>
  <c r="M28" i="13" s="1"/>
  <c r="M40" i="13" s="1"/>
  <c r="N18" i="13"/>
  <c r="N20" i="13" s="1"/>
  <c r="O12" i="13"/>
  <c r="N24" i="13"/>
  <c r="M38" i="13" l="1"/>
  <c r="M42" i="13" s="1"/>
  <c r="M48" i="13" s="1"/>
  <c r="P12" i="13"/>
  <c r="O18" i="13"/>
  <c r="O20" i="13" s="1"/>
  <c r="N22" i="13"/>
  <c r="N28" i="13" s="1"/>
  <c r="N40" i="13" s="1"/>
  <c r="O24" i="13"/>
  <c r="N38" i="13" l="1"/>
  <c r="N42" i="13" s="1"/>
  <c r="N48" i="13" s="1"/>
  <c r="O22" i="13"/>
  <c r="O28" i="13" s="1"/>
  <c r="O40" i="13" s="1"/>
  <c r="Q12" i="13"/>
  <c r="P18" i="13"/>
  <c r="P20" i="13" s="1"/>
  <c r="P24" i="13"/>
  <c r="O38" i="13" l="1"/>
  <c r="O42" i="13" s="1"/>
  <c r="O48" i="13" s="1"/>
  <c r="P22" i="13"/>
  <c r="P28" i="13" s="1"/>
  <c r="P40" i="13" s="1"/>
  <c r="R12" i="13"/>
  <c r="Q18" i="13"/>
  <c r="Q20" i="13" s="1"/>
  <c r="Q24" i="13"/>
  <c r="P38" i="13" l="1"/>
  <c r="P42" i="13" s="1"/>
  <c r="P48" i="13" s="1"/>
  <c r="Q22" i="13"/>
  <c r="Q28" i="13" s="1"/>
  <c r="Q40" i="13" s="1"/>
  <c r="R18" i="13"/>
  <c r="R20" i="13" s="1"/>
  <c r="S12" i="13"/>
  <c r="R24" i="13"/>
  <c r="Q38" i="13" l="1"/>
  <c r="Q42" i="13" s="1"/>
  <c r="Q48" i="13" s="1"/>
  <c r="T12" i="13"/>
  <c r="S18" i="13"/>
  <c r="S20" i="13" s="1"/>
  <c r="R22" i="13"/>
  <c r="R28" i="13" s="1"/>
  <c r="R40" i="13" s="1"/>
  <c r="S24" i="13"/>
  <c r="R38" i="13" l="1"/>
  <c r="R42" i="13" s="1"/>
  <c r="R48" i="13" s="1"/>
  <c r="S22" i="13"/>
  <c r="S28" i="13" s="1"/>
  <c r="S40" i="13" s="1"/>
  <c r="T18" i="13"/>
  <c r="T20" i="13" s="1"/>
  <c r="U12" i="13"/>
  <c r="T24" i="13"/>
  <c r="S38" i="13" l="1"/>
  <c r="S42" i="13" s="1"/>
  <c r="S48" i="13" s="1"/>
  <c r="T22" i="13"/>
  <c r="T28" i="13" s="1"/>
  <c r="T40" i="13" s="1"/>
  <c r="U18" i="13"/>
  <c r="U20" i="13" s="1"/>
  <c r="V12" i="13"/>
  <c r="U24" i="13"/>
  <c r="T38" i="13" l="1"/>
  <c r="T42" i="13" s="1"/>
  <c r="T48" i="13" s="1"/>
  <c r="W12" i="13"/>
  <c r="V18" i="13"/>
  <c r="V20" i="13" s="1"/>
  <c r="U22" i="13"/>
  <c r="U28" i="13" s="1"/>
  <c r="U40" i="13" s="1"/>
  <c r="V24" i="13"/>
  <c r="U38" i="13" l="1"/>
  <c r="U42" i="13" s="1"/>
  <c r="U48" i="13" s="1"/>
  <c r="V22" i="13"/>
  <c r="V28" i="13" s="1"/>
  <c r="V40" i="13" s="1"/>
  <c r="W18" i="13"/>
  <c r="W20" i="13" s="1"/>
  <c r="X12" i="13"/>
  <c r="W24" i="13"/>
  <c r="V38" i="13" l="1"/>
  <c r="V42" i="13" s="1"/>
  <c r="V48" i="13" s="1"/>
  <c r="W22" i="13"/>
  <c r="W28" i="13" s="1"/>
  <c r="W40" i="13" s="1"/>
  <c r="Y12" i="13"/>
  <c r="X18" i="13"/>
  <c r="X20" i="13" s="1"/>
  <c r="X24" i="13"/>
  <c r="W38" i="13" l="1"/>
  <c r="W42" i="13" s="1"/>
  <c r="W48" i="13" s="1"/>
  <c r="X22" i="13"/>
  <c r="X28" i="13" s="1"/>
  <c r="X40" i="13" s="1"/>
  <c r="Z12" i="13"/>
  <c r="Y18" i="13"/>
  <c r="Y20" i="13" s="1"/>
  <c r="Y24" i="13"/>
  <c r="X38" i="13" l="1"/>
  <c r="X42" i="13" s="1"/>
  <c r="X48" i="13" s="1"/>
  <c r="Y22" i="13"/>
  <c r="Y28" i="13" s="1"/>
  <c r="Y40" i="13" s="1"/>
  <c r="Z18" i="13"/>
  <c r="Z20" i="13" s="1"/>
  <c r="AA12" i="13"/>
  <c r="Z24" i="13"/>
  <c r="Y38" i="13" l="1"/>
  <c r="Y42" i="13" s="1"/>
  <c r="Y48" i="13" s="1"/>
  <c r="Z22" i="13"/>
  <c r="Z28" i="13" s="1"/>
  <c r="Z40" i="13" s="1"/>
  <c r="AA18" i="13"/>
  <c r="AA20" i="13" s="1"/>
  <c r="AB12" i="13"/>
  <c r="AA24" i="13"/>
  <c r="Z38" i="13" l="1"/>
  <c r="Z42" i="13" s="1"/>
  <c r="Z48" i="13" s="1"/>
  <c r="AB18" i="13"/>
  <c r="AB20" i="13" s="1"/>
  <c r="AC12" i="13"/>
  <c r="AA22" i="13"/>
  <c r="AA28" i="13" s="1"/>
  <c r="AA40" i="13" s="1"/>
  <c r="AB24" i="13"/>
  <c r="AA38" i="13" l="1"/>
  <c r="AA42" i="13" s="1"/>
  <c r="AA48" i="13" s="1"/>
  <c r="AD12" i="13"/>
  <c r="AC18" i="13"/>
  <c r="AC20" i="13" s="1"/>
  <c r="AB22" i="13"/>
  <c r="AB28" i="13" s="1"/>
  <c r="AB40" i="13" s="1"/>
  <c r="AC24" i="13"/>
  <c r="AB38" i="13" l="1"/>
  <c r="AB42" i="13" s="1"/>
  <c r="AB48" i="13" s="1"/>
  <c r="AC22" i="13"/>
  <c r="AC28" i="13" s="1"/>
  <c r="AC40" i="13" s="1"/>
  <c r="AE12" i="13"/>
  <c r="AD18" i="13"/>
  <c r="AD20" i="13" s="1"/>
  <c r="AD24" i="13"/>
  <c r="AC38" i="13" l="1"/>
  <c r="AC42" i="13" s="1"/>
  <c r="AC48" i="13" s="1"/>
  <c r="AD22" i="13"/>
  <c r="AD28" i="13" s="1"/>
  <c r="AD40" i="13" s="1"/>
  <c r="AF12" i="13"/>
  <c r="AE18" i="13"/>
  <c r="AE20" i="13" s="1"/>
  <c r="AE24" i="13"/>
  <c r="AD38" i="13" l="1"/>
  <c r="AD42" i="13" s="1"/>
  <c r="AD48" i="13" s="1"/>
  <c r="AE22" i="13"/>
  <c r="AE28" i="13" s="1"/>
  <c r="AE40" i="13" s="1"/>
  <c r="AG12" i="13"/>
  <c r="AF18" i="13"/>
  <c r="AF20" i="13" s="1"/>
  <c r="AF24" i="13"/>
  <c r="AE38" i="13" l="1"/>
  <c r="AE42" i="13" s="1"/>
  <c r="AE48" i="13" s="1"/>
  <c r="AF22" i="13"/>
  <c r="AF28" i="13" s="1"/>
  <c r="AF40" i="13" s="1"/>
  <c r="AG18" i="13"/>
  <c r="AG20" i="13" s="1"/>
  <c r="AG24" i="13"/>
  <c r="AF38" i="13" l="1"/>
  <c r="AF42" i="13" s="1"/>
  <c r="AF48" i="13" s="1"/>
  <c r="AG22" i="13"/>
  <c r="AG28" i="13" s="1"/>
  <c r="AG40" i="13" s="1"/>
  <c r="AG38" i="13" l="1"/>
  <c r="B54" i="13"/>
  <c r="B51" i="13" l="1"/>
  <c r="AG42" i="13"/>
  <c r="AG4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Downton, Diana</author>
  </authors>
  <commentList>
    <comment ref="E22" authorId="0" shapeId="0" xr:uid="{00000000-0006-0000-0100-000001000000}">
      <text>
        <r>
          <rPr>
            <b/>
            <sz val="9"/>
            <color rgb="FF000000"/>
            <rFont val="Tahoma"/>
            <family val="2"/>
          </rPr>
          <t>Downton, Diana:</t>
        </r>
        <r>
          <rPr>
            <sz val="9"/>
            <color rgb="FF000000"/>
            <rFont val="Tahoma"/>
            <family val="2"/>
          </rPr>
          <t xml:space="preserve">
Use developer capacity worksheet for details on this scoring section.</t>
        </r>
      </text>
    </comment>
  </commentList>
</comments>
</file>

<file path=xl/sharedStrings.xml><?xml version="1.0" encoding="utf-8"?>
<sst xmlns="http://schemas.openxmlformats.org/spreadsheetml/2006/main" count="1257" uniqueCount="856">
  <si>
    <t xml:space="preserve">Use the TAB key to navigate through the worksheet: it will bring your cursor only to those cells that need entries.  Excel will calculate totals for each row and column of figures in the "total" cells.   </t>
  </si>
  <si>
    <t xml:space="preserve">We recognize that each project is unique and may have special costs not included in the standard budget.  Use the "other" lines in each category when appropriate (be sure to fill in what the "other" cost is).  </t>
  </si>
  <si>
    <t>An example Unit Size and Affordability worksheet is included for your reference.</t>
  </si>
  <si>
    <t>Project Name</t>
  </si>
  <si>
    <t>Total</t>
  </si>
  <si>
    <t>Affordable Portion</t>
  </si>
  <si>
    <t>Market Rate Portion</t>
  </si>
  <si>
    <t>Total Square Feet</t>
  </si>
  <si>
    <t># of Units</t>
  </si>
  <si>
    <t>Total # of Bedrooms</t>
  </si>
  <si>
    <t>Entire Project</t>
  </si>
  <si>
    <t>Affordable Units Sources</t>
  </si>
  <si>
    <t>Item</t>
  </si>
  <si>
    <t>Total Costs</t>
  </si>
  <si>
    <t>Residential Costs</t>
  </si>
  <si>
    <t>Commercial Costs</t>
  </si>
  <si>
    <t>Other Sources Total</t>
  </si>
  <si>
    <t xml:space="preserve">     Option Payments</t>
  </si>
  <si>
    <t>Total Acquisition</t>
  </si>
  <si>
    <t xml:space="preserve">     Demolition/Site Clearance</t>
  </si>
  <si>
    <t xml:space="preserve">     Construction</t>
  </si>
  <si>
    <t xml:space="preserve">     Contingency</t>
  </si>
  <si>
    <t xml:space="preserve">     Other:___________________________</t>
  </si>
  <si>
    <t>Total Hard Costs</t>
  </si>
  <si>
    <t xml:space="preserve">     Appraisal</t>
  </si>
  <si>
    <t xml:space="preserve">     Architecture/Engineering</t>
  </si>
  <si>
    <t xml:space="preserve">     Survey</t>
  </si>
  <si>
    <t xml:space="preserve">     Construction Bond Premium</t>
  </si>
  <si>
    <t xml:space="preserve">     Construction Testing/Inspection</t>
  </si>
  <si>
    <t xml:space="preserve">     Soils Report/Geological Survey</t>
  </si>
  <si>
    <t xml:space="preserve">     Environmental: Phase I, II, lead, asbestos</t>
  </si>
  <si>
    <t xml:space="preserve">     Accounting/Audit/Tax Prep./Cost Cert.</t>
  </si>
  <si>
    <t xml:space="preserve">     Legal</t>
  </si>
  <si>
    <t xml:space="preserve">     Utility Fees</t>
  </si>
  <si>
    <t xml:space="preserve">     Construction Management</t>
  </si>
  <si>
    <t xml:space="preserve">     Relocation</t>
  </si>
  <si>
    <t xml:space="preserve">     Title/Recording/Closing Costs
         -Construction/Acquisition Closing</t>
  </si>
  <si>
    <t xml:space="preserve">     Marketing</t>
  </si>
  <si>
    <t>Total Soft Costs</t>
  </si>
  <si>
    <t xml:space="preserve">     Property Taxes During Construction</t>
  </si>
  <si>
    <t xml:space="preserve">     Insurance During Construction</t>
  </si>
  <si>
    <t xml:space="preserve">     Construction Loan Fees</t>
  </si>
  <si>
    <t xml:space="preserve">     Construction Loan Interest</t>
  </si>
  <si>
    <t xml:space="preserve">     Bridge Loan Interest</t>
  </si>
  <si>
    <t>Total Carrying Costs</t>
  </si>
  <si>
    <t>Total Syndication Costs</t>
  </si>
  <si>
    <t xml:space="preserve">     Vacancy Loss Reserve (18 months)</t>
  </si>
  <si>
    <t xml:space="preserve">     Other_______________________</t>
  </si>
  <si>
    <t>Total Reserves</t>
  </si>
  <si>
    <t>Total Project Costs</t>
  </si>
  <si>
    <t>Total Project Costs Per Unit</t>
  </si>
  <si>
    <t>Total Project Costs Per Sq. Foot</t>
  </si>
  <si>
    <t>HUD Number</t>
  </si>
  <si>
    <t>Total Annual</t>
  </si>
  <si>
    <t>Per Unit Cost</t>
  </si>
  <si>
    <t>Management</t>
  </si>
  <si>
    <t>sub-total Management Expenses:</t>
  </si>
  <si>
    <t>Administration</t>
  </si>
  <si>
    <t>sub-total Administration Expenses:</t>
  </si>
  <si>
    <t>Personnel</t>
  </si>
  <si>
    <t>sub-total Personnel Expenses:</t>
  </si>
  <si>
    <t>Taxes, Licenses and Permits</t>
  </si>
  <si>
    <t>sub-total Taxes, License and Permit Expenses:</t>
  </si>
  <si>
    <t>Insurance</t>
  </si>
  <si>
    <t>sub-total Insurance Expenses:</t>
  </si>
  <si>
    <t>Utilities</t>
  </si>
  <si>
    <t>sub-total Utilities Expenses:</t>
  </si>
  <si>
    <t>Maintenance</t>
  </si>
  <si>
    <t>sub-total Maintenance Expenses:</t>
  </si>
  <si>
    <t>Total Operating Expenses</t>
  </si>
  <si>
    <t>Enter one type of unit per row; add rows if necessary.</t>
  </si>
  <si>
    <t xml:space="preserve"># of Units </t>
  </si>
  <si>
    <t>Unit Type                (#BR / #Bath)</t>
  </si>
  <si>
    <t>Square Footage</t>
  </si>
  <si>
    <t>Indicate percentage of AMI used to calculate rents
(e.g., 30% of 50% of AMI)</t>
  </si>
  <si>
    <t>Total Monthly Rents</t>
  </si>
  <si>
    <t>Total # Units</t>
  </si>
  <si>
    <t>Total Monthly Rental Income</t>
  </si>
  <si>
    <t xml:space="preserve">Proposed Monthly Rent </t>
  </si>
  <si>
    <t>3.  Market Rate Units</t>
  </si>
  <si>
    <t xml:space="preserve">Total Monthly Rents </t>
  </si>
  <si>
    <t xml:space="preserve">5.  Annual Rental Revenue </t>
  </si>
  <si>
    <t>Total Project Units</t>
  </si>
  <si>
    <t>% of Units</t>
  </si>
  <si>
    <t>Gas</t>
  </si>
  <si>
    <t>Water</t>
  </si>
  <si>
    <t>Vehicle and Maintenance Equipment  Operation and Repairs</t>
  </si>
  <si>
    <t>Management Fee</t>
  </si>
  <si>
    <t>Administrative Rent Free Unit</t>
  </si>
  <si>
    <t>Seminars &amp; Training</t>
  </si>
  <si>
    <t>Advertising</t>
  </si>
  <si>
    <t>Office Supplies</t>
  </si>
  <si>
    <t>Office Rent</t>
  </si>
  <si>
    <t>Computer Charges</t>
  </si>
  <si>
    <t>Legal</t>
  </si>
  <si>
    <t>Other Professional Fees</t>
  </si>
  <si>
    <t>Audit</t>
  </si>
  <si>
    <t>Bookkeeping</t>
  </si>
  <si>
    <t>Telephone (office, fax, data, entry system)</t>
  </si>
  <si>
    <t>Bad Debts</t>
  </si>
  <si>
    <t>Social/Dues/Travel/Equip. maint.</t>
  </si>
  <si>
    <t>Credit Reports</t>
  </si>
  <si>
    <t>Bank Charges</t>
  </si>
  <si>
    <t>Mileage/Travel</t>
  </si>
  <si>
    <t>On-Site Manager(s)</t>
  </si>
  <si>
    <t>Desk Clerk/Security</t>
  </si>
  <si>
    <t>Grounds, Janitorial, Repairs and Maintenance</t>
  </si>
  <si>
    <t>Payroll Taxes</t>
  </si>
  <si>
    <t>Worker's Compensation</t>
  </si>
  <si>
    <t>Health Benefits</t>
  </si>
  <si>
    <t>Retirement  Benefits</t>
  </si>
  <si>
    <t>Unemployment Insurance</t>
  </si>
  <si>
    <t>Other Salary/Benefit Expenses</t>
  </si>
  <si>
    <t>Real Estate Taxes</t>
  </si>
  <si>
    <t>Miscellaneous Taxes, Licenses, and Permits</t>
  </si>
  <si>
    <t>Property and Liability Insurance</t>
  </si>
  <si>
    <t>Fidelity Bond Insurance</t>
  </si>
  <si>
    <t>Other Insurance</t>
  </si>
  <si>
    <t>Electricity</t>
  </si>
  <si>
    <t>Sewer</t>
  </si>
  <si>
    <t>Trash Removal</t>
  </si>
  <si>
    <t>Cleaning Supplies</t>
  </si>
  <si>
    <t>Contract Cleaning</t>
  </si>
  <si>
    <t>Pest Control</t>
  </si>
  <si>
    <t>Security</t>
  </si>
  <si>
    <t>Fire Alarm Expense  (incl. phone)</t>
  </si>
  <si>
    <t>Grounds, Repairs &amp; Maintenance</t>
  </si>
  <si>
    <t>Grounds, Repairs &amp; Maintenance Supplies</t>
  </si>
  <si>
    <t>Elevator Maintenance (incl. phone)</t>
  </si>
  <si>
    <t>Plumbing, Electrical, HVAC Maintenance</t>
  </si>
  <si>
    <t>Painting and Decorating</t>
  </si>
  <si>
    <t>Exterior  Paining</t>
  </si>
  <si>
    <t>Furniture</t>
  </si>
  <si>
    <t>Window Covering &amp; Carpeting</t>
  </si>
  <si>
    <t xml:space="preserve">Cable/Tools </t>
  </si>
  <si>
    <t>Miscellaneous Operating &amp; Maintenance</t>
  </si>
  <si>
    <t xml:space="preserve">     Environmental Review: CEQA/NEPA</t>
  </si>
  <si>
    <t>4.  Affordability Summary/City Restrictions</t>
  </si>
  <si>
    <r>
      <t>If the proposal includes market-rate units,</t>
    </r>
    <r>
      <rPr>
        <sz val="10"/>
        <rFont val="Arial"/>
        <family val="2"/>
      </rPr>
      <t xml:space="preserve"> </t>
    </r>
    <r>
      <rPr>
        <b/>
        <sz val="10"/>
        <rFont val="Arial"/>
        <family val="2"/>
      </rPr>
      <t>fill in the applicable columns.</t>
    </r>
    <r>
      <rPr>
        <sz val="10"/>
        <rFont val="Arial"/>
        <family val="2"/>
      </rPr>
      <t xml:space="preserve">  If you expect management costs for affordable and non-affordable units to differ, provide a detailed description of how and why.  Note that additional information about financing sources for the affordable and market-rate portions of the project is required in the description of Construction and Permanent financing elsewhere in the application.</t>
    </r>
  </si>
  <si>
    <t xml:space="preserve">This summary reflects the rent restrictions according to the City's requirements only and won't necessarily match the actual rent structure detailed in table 1 above.   </t>
  </si>
  <si>
    <t>Commercial Portion</t>
  </si>
  <si>
    <t>Services</t>
  </si>
  <si>
    <t>sub-total Services Expenses:</t>
  </si>
  <si>
    <t>Social Service Coordination*</t>
  </si>
  <si>
    <t>Reserves</t>
  </si>
  <si>
    <t>sub-total Reserve Deposits:</t>
  </si>
  <si>
    <t xml:space="preserve">   Lender:___________________________</t>
  </si>
  <si>
    <t>sub-total Debt Service:</t>
  </si>
  <si>
    <t>Other Fees</t>
  </si>
  <si>
    <t>Partnership/Asset Management Fee**</t>
  </si>
  <si>
    <t>sub-total Other Fees:</t>
  </si>
  <si>
    <t xml:space="preserve">   Other: _________________________</t>
  </si>
  <si>
    <t xml:space="preserve">     Acquisition*</t>
  </si>
  <si>
    <t>**This item is ineligible for HOME funding but may be an eligible cost if no HOME funds are awarded.</t>
  </si>
  <si>
    <t xml:space="preserve">     Replacement Reserve**</t>
  </si>
  <si>
    <t>*If property has been donated, include the value of the donated property, and show as a source of funds in the financial summary.</t>
  </si>
  <si>
    <t>Operating Reserve Deposit</t>
  </si>
  <si>
    <t>Replacement Reserve Deposit</t>
  </si>
  <si>
    <t>Debt Service</t>
  </si>
  <si>
    <t>Operating Expenses</t>
  </si>
  <si>
    <t>*** Rent for manager's unit(s) should be listed as income here and an expense on the operating budget.</t>
  </si>
  <si>
    <t>2.  Managers' Units***</t>
  </si>
  <si>
    <t>Deferred Developer Fee</t>
  </si>
  <si>
    <t>Rental Projects</t>
  </si>
  <si>
    <t xml:space="preserve">1.  Rental:  Affordable Units </t>
  </si>
  <si>
    <t>Name of subsidy that is applied to the unit (If any)</t>
  </si>
  <si>
    <t>Inflation Factor</t>
  </si>
  <si>
    <t>Other: laundry</t>
  </si>
  <si>
    <t xml:space="preserve">Other: </t>
  </si>
  <si>
    <t>TOTAL GROSS POTENTIAL REVENUE</t>
  </si>
  <si>
    <t>EFFECTIVE GROSS INCOME</t>
  </si>
  <si>
    <t>NET OPERATING  INCOME</t>
  </si>
  <si>
    <t>(Less Debt Service)</t>
  </si>
  <si>
    <t>(Less Operating Reserves)</t>
  </si>
  <si>
    <t>(Less Replacement Reserves)</t>
  </si>
  <si>
    <t>Does Cash Flow Drop Below Zero?</t>
  </si>
  <si>
    <t>If yes, provide a detailed explanation as to why the cash flow is negative and what precautionary measure will be taken to ensure the feasibility of the project.</t>
  </si>
  <si>
    <t>Per Unit Monthly Rent (Estimated Tenant Contribution)</t>
  </si>
  <si>
    <t>Per Unit Monthly Utility Allowances*</t>
  </si>
  <si>
    <t>City Development Funds</t>
  </si>
  <si>
    <t>Vacancy (5%, or 10% for special needs/SRO)</t>
  </si>
  <si>
    <t>2/1</t>
  </si>
  <si>
    <t>Rents in this column may not exceed Maximum Rents Per Addendum, Income, Rent &amp; Housing Payment Limits</t>
  </si>
  <si>
    <t>Other: vending</t>
  </si>
  <si>
    <t>Electric</t>
  </si>
  <si>
    <t>Space Heating</t>
  </si>
  <si>
    <t>Lighting</t>
  </si>
  <si>
    <t>Cooking</t>
  </si>
  <si>
    <t>Hot Water</t>
  </si>
  <si>
    <t>Garbage</t>
  </si>
  <si>
    <t>Unit Type</t>
  </si>
  <si>
    <t>Studio</t>
  </si>
  <si>
    <t>1 bedroom</t>
  </si>
  <si>
    <t>2 bedroom</t>
  </si>
  <si>
    <t>3 bedroom</t>
  </si>
  <si>
    <t>4 bedroom</t>
  </si>
  <si>
    <t>6.  Tenant-Paid Utility Breakdown</t>
  </si>
  <si>
    <t>** Review the Developer Fee Guidelines for allowable Partnership and Asset Management Fees.</t>
  </si>
  <si>
    <t>Current Request for City Funds</t>
  </si>
  <si>
    <t>T</t>
  </si>
  <si>
    <t>L</t>
  </si>
  <si>
    <t>City of Oakland Monitoring Fee</t>
  </si>
  <si>
    <t>* Social Service Coordination is an eligible operating cost.  Direct Social Service provision cannot be funded by operations unless it is a requirement of another funding source.</t>
  </si>
  <si>
    <t>*** Do not include predevelopment loans</t>
  </si>
  <si>
    <t xml:space="preserve">     City Loan Fee (1% of Previous Award)</t>
  </si>
  <si>
    <t>Unit Type                (#BR)</t>
  </si>
  <si>
    <t>Indicate which utilities will be paid by tenant (T) and which utilities will be paid by landlord (L).</t>
  </si>
  <si>
    <t xml:space="preserve">     City Loan Fee (2% of Previous Award)</t>
  </si>
  <si>
    <t>Project Name:</t>
  </si>
  <si>
    <t>Other: City of Oakland Monitoring Fee</t>
  </si>
  <si>
    <t>Other: Alameda County A1 Monitoring Fee</t>
  </si>
  <si>
    <t>Other:</t>
  </si>
  <si>
    <t>Other: Real Estate Taxes *excluded from operating budget to apply 2% inflation factor</t>
  </si>
  <si>
    <t xml:space="preserve">     Other: ___________________________</t>
  </si>
  <si>
    <t>Exhibit 24: Rehabilitation Budget (Ownership)</t>
  </si>
  <si>
    <t>Units</t>
  </si>
  <si>
    <t>Homeownership Projects</t>
  </si>
  <si>
    <t>Affordable Portion of Project - Sources</t>
  </si>
  <si>
    <t xml:space="preserve">Total </t>
  </si>
  <si>
    <t>City Development Funds**</t>
  </si>
  <si>
    <t>Other City Loans**</t>
  </si>
  <si>
    <t>Developer Equity**</t>
  </si>
  <si>
    <t>Construction Loan**</t>
  </si>
  <si>
    <t>Proceeds from Sales**</t>
  </si>
  <si>
    <t>Other Source: ____________</t>
  </si>
  <si>
    <t>Other Source: _____________</t>
  </si>
  <si>
    <t>Construction Sources:</t>
  </si>
  <si>
    <t>City/Agency Development Loan</t>
  </si>
  <si>
    <t>Other City/Agency Loans</t>
  </si>
  <si>
    <t>Developer Equity</t>
  </si>
  <si>
    <t>Construction Loan</t>
  </si>
  <si>
    <t>Other Source: ______________________</t>
  </si>
  <si>
    <t>Total Sources</t>
  </si>
  <si>
    <t>Construction Uses:</t>
  </si>
  <si>
    <t>Acquistion Costs</t>
  </si>
  <si>
    <t>Closing Costs</t>
  </si>
  <si>
    <t>Other:________________________</t>
  </si>
  <si>
    <t>Total Land Costs</t>
  </si>
  <si>
    <t>Hard Costs</t>
  </si>
  <si>
    <t xml:space="preserve">Site Development </t>
  </si>
  <si>
    <t>Rehabilitation Costs</t>
  </si>
  <si>
    <t>Utility Hookups</t>
  </si>
  <si>
    <t>Soft Costs</t>
  </si>
  <si>
    <t>Architect/Engineer</t>
  </si>
  <si>
    <t>Developer Fee during Construction</t>
  </si>
  <si>
    <t>Marketing/Model Homes/Counseling</t>
  </si>
  <si>
    <t>Financing Fees/Closing Costs/Interest Reserve</t>
  </si>
  <si>
    <t>Interim Interest (during construction/sales period)</t>
  </si>
  <si>
    <t>Legal/Accounting</t>
  </si>
  <si>
    <t>Appraisal/Market Study</t>
  </si>
  <si>
    <t>Taxes (during construction/sales period)</t>
  </si>
  <si>
    <t>Insurance (Liability, Builder's Risk)</t>
  </si>
  <si>
    <t>Permits/Testing/City Inspections</t>
  </si>
  <si>
    <t>Survey/Soils/Miscellaneous</t>
  </si>
  <si>
    <t>Construction Loan Inspections</t>
  </si>
  <si>
    <t>Soft Cost Contingency/Site Security/Maintenance</t>
  </si>
  <si>
    <t>Predevelopment Loan Interest</t>
  </si>
  <si>
    <t>Other: ________________________</t>
  </si>
  <si>
    <t xml:space="preserve">Total Soft Costs </t>
  </si>
  <si>
    <t>Total Construction Period Costs</t>
  </si>
  <si>
    <t>Total Downpayments and First Mortgages Should Match Total Sales Proceeds Calculated in Unit Affordability Worksheet</t>
  </si>
  <si>
    <t>Post Construction Sources:</t>
  </si>
  <si>
    <t>Downpayments</t>
  </si>
  <si>
    <t>First Mortgages</t>
  </si>
  <si>
    <t>Other:________________________________</t>
  </si>
  <si>
    <t>Total Post Construction Sources</t>
  </si>
  <si>
    <t>Post Construction Costs:</t>
  </si>
  <si>
    <t>Construction Loans Takeout</t>
  </si>
  <si>
    <t>Soft Costs During Sales</t>
  </si>
  <si>
    <t>Developer Fee from Sales</t>
  </si>
  <si>
    <t>Commissions and Closing Costs at Sale</t>
  </si>
  <si>
    <t>Post Construction Contingency</t>
  </si>
  <si>
    <t>Post Construction Construction Defect Insurance</t>
  </si>
  <si>
    <t>Other:_______________________</t>
  </si>
  <si>
    <t>Subtotal Soft Costs during sale</t>
  </si>
  <si>
    <t>Total Post Construction Costs</t>
  </si>
  <si>
    <t>** Not expected to be a source of income for shaded costs.</t>
  </si>
  <si>
    <t xml:space="preserve">SUMMARY </t>
  </si>
  <si>
    <t>The below table doesn't calculate total sources of funds, rather it summarizes the total cost for the project and provides cost per unit &amp; square foot.</t>
  </si>
  <si>
    <t>Post Construction Soft Costs only</t>
  </si>
  <si>
    <t>Total Costs Per Unit</t>
  </si>
  <si>
    <t>Total Costs Per SF</t>
  </si>
  <si>
    <t xml:space="preserve"> </t>
  </si>
  <si>
    <t>Exhibit 25: Unit Size and Affordability Worksheet (Ownership)</t>
  </si>
  <si>
    <t>Provide assumptions and calculations separately for how Sales Prices were determined.</t>
  </si>
  <si>
    <t>Enter one type of unit per row</t>
  </si>
  <si>
    <t xml:space="preserve">1.  Ownership:  Affordable Units </t>
  </si>
  <si>
    <t>Address or Unit Number(s)</t>
  </si>
  <si>
    <t>Square Footage*</t>
  </si>
  <si>
    <t>Accessibility (Mobility, Visual/Hearing, N/A)</t>
  </si>
  <si>
    <t>Maximum Owner Income
(as % of AMI)**</t>
  </si>
  <si>
    <t xml:space="preserve"> % of AMI used for calculating affordable housing price***</t>
  </si>
  <si>
    <t>Per-Unit Sales Price</t>
  </si>
  <si>
    <t>Total Sales Proceeds</t>
  </si>
  <si>
    <t xml:space="preserve">Should equal "Downpayments and First Mortgages" for affordable units on Development Budget (cell C64). </t>
  </si>
  <si>
    <t>2.  Market Rate Units</t>
  </si>
  <si>
    <t>Per Unit Sales Price</t>
  </si>
  <si>
    <t xml:space="preserve">Total Sales Proceeds </t>
  </si>
  <si>
    <t>Should equal "Downpayments and First Mortgages"  for market rate units on Development Budget (cell D64).</t>
  </si>
  <si>
    <t>3.  Affordability Summary/City Restrictions</t>
  </si>
  <si>
    <t>4. Unit Type Summary</t>
  </si>
  <si>
    <t xml:space="preserve">This summary reflects the sales price restrictions according to the City's requirements only and won't necessarily match the actual sales price structure detailed above.   </t>
  </si>
  <si>
    <t># units with affordable housing cost ≤ 30% of 70% AMI</t>
  </si>
  <si>
    <t># units with affordable housing cost ≤ 35% of 90% AMI</t>
  </si>
  <si>
    <t># units with affordable housing cost ≤ 35% of 110% AMI</t>
  </si>
  <si>
    <t># of market rate units</t>
  </si>
  <si>
    <t>5 bedroom</t>
  </si>
  <si>
    <t>5.  Utility Breakdown</t>
  </si>
  <si>
    <t>Indicate which utilites will be gas and which electric.</t>
  </si>
  <si>
    <t>* Not Including garage.</t>
  </si>
  <si>
    <t>** See Addendum: "Income Limits Under Federal, State, and City/Agency Housing Programs" for current income levels.</t>
  </si>
  <si>
    <t>*** See Addendum: "Affordable Homeownership Development Program" for guidance on how affordable prices should be calculated.</t>
  </si>
  <si>
    <t>Unit Size and Affordability Worksheet (Ownership)</t>
  </si>
  <si>
    <t>Sample Project</t>
  </si>
  <si>
    <t>Provide assumptions and calculations for how Sales Prices were determined in Exhibit 29.</t>
  </si>
  <si>
    <t xml:space="preserve">Affordable Units </t>
  </si>
  <si>
    <t>1, 5, 14</t>
  </si>
  <si>
    <t>3 br / 2 ba</t>
  </si>
  <si>
    <t>n/a</t>
  </si>
  <si>
    <t>80% AMI</t>
  </si>
  <si>
    <t>70% AMI</t>
  </si>
  <si>
    <t>3, 10, 12, 18</t>
  </si>
  <si>
    <t>4 br / 2 ba</t>
  </si>
  <si>
    <t>mobility</t>
  </si>
  <si>
    <t>visual/hearing</t>
  </si>
  <si>
    <t>2, 8, 13, 19</t>
  </si>
  <si>
    <t>6, 7, 9, 11, 16</t>
  </si>
  <si>
    <t>na</t>
  </si>
  <si>
    <t xml:space="preserve">Should equal "Total Post Construction Sources" for affordable units on Development Budget (cell C64). </t>
  </si>
  <si>
    <t>Market Rate Units</t>
  </si>
  <si>
    <t>Should equal "Total Post Construction Sources"  for market rate units on Development Budget (cell D64).</t>
  </si>
  <si>
    <t>Unit Type Summary</t>
  </si>
  <si>
    <t>Utility Breakdown</t>
  </si>
  <si>
    <t>X</t>
  </si>
  <si>
    <t>*** See Addendum: "Affordable Homeownership Development Program" for guidance on how affordable prices are calculated.</t>
  </si>
  <si>
    <t>Potential points</t>
  </si>
  <si>
    <t>Rental</t>
  </si>
  <si>
    <t>Ownership</t>
  </si>
  <si>
    <t>I. Readiness</t>
  </si>
  <si>
    <r>
      <t>A.</t>
    </r>
    <r>
      <rPr>
        <sz val="7"/>
        <rFont val="Times New Roman"/>
        <family val="1"/>
      </rPr>
      <t xml:space="preserve">  </t>
    </r>
    <r>
      <rPr>
        <sz val="12"/>
        <rFont val="Times New Roman"/>
        <family val="1"/>
      </rPr>
      <t>Leveraging</t>
    </r>
  </si>
  <si>
    <r>
      <t>B.</t>
    </r>
    <r>
      <rPr>
        <sz val="7"/>
        <rFont val="Times New Roman"/>
        <family val="1"/>
      </rPr>
      <t xml:space="preserve">     </t>
    </r>
    <r>
      <rPr>
        <sz val="12"/>
        <rFont val="Times New Roman"/>
        <family val="1"/>
      </rPr>
      <t>Funding Commitments</t>
    </r>
  </si>
  <si>
    <t>C. Discretionary Land Use Approvals</t>
  </si>
  <si>
    <t>II. Location</t>
  </si>
  <si>
    <t>A.     Income Targeting</t>
  </si>
  <si>
    <t>B.     New units for people with special needs</t>
  </si>
  <si>
    <t>C.     New Permanent supportive Housing Units for Homeless individuals and Families</t>
  </si>
  <si>
    <t>IV. Developer Experience and Capacity</t>
  </si>
  <si>
    <r>
      <t>A.</t>
    </r>
    <r>
      <rPr>
        <sz val="7"/>
        <rFont val="Times New Roman"/>
        <family val="1"/>
      </rPr>
      <t xml:space="preserve">     </t>
    </r>
    <r>
      <rPr>
        <sz val="12"/>
        <rFont val="Times New Roman"/>
        <family val="1"/>
      </rPr>
      <t>Developer Experience Exceeds Minimum</t>
    </r>
  </si>
  <si>
    <r>
      <t>B.</t>
    </r>
    <r>
      <rPr>
        <sz val="7"/>
        <rFont val="Times New Roman"/>
        <family val="1"/>
      </rPr>
      <t xml:space="preserve">     </t>
    </r>
    <r>
      <rPr>
        <sz val="12"/>
        <rFont val="Times New Roman"/>
        <family val="1"/>
      </rPr>
      <t>Developer Capacity</t>
    </r>
  </si>
  <si>
    <r>
      <t>C.</t>
    </r>
    <r>
      <rPr>
        <sz val="7"/>
        <rFont val="Times New Roman"/>
        <family val="1"/>
      </rPr>
      <t xml:space="preserve">     </t>
    </r>
    <r>
      <rPr>
        <sz val="12"/>
        <rFont val="Times New Roman"/>
        <family val="1"/>
      </rPr>
      <t>Developer Financial Strength</t>
    </r>
  </si>
  <si>
    <r>
      <t>D.</t>
    </r>
    <r>
      <rPr>
        <sz val="7"/>
        <rFont val="Times New Roman"/>
        <family val="1"/>
      </rPr>
      <t xml:space="preserve">     </t>
    </r>
    <r>
      <rPr>
        <sz val="12"/>
        <rFont val="Times New Roman"/>
        <family val="1"/>
      </rPr>
      <t>Strength of the Development Team</t>
    </r>
  </si>
  <si>
    <t>VI. Penalty For Nonperforming Previously Funded Projects</t>
  </si>
  <si>
    <t xml:space="preserve">              Total Possible Points</t>
  </si>
  <si>
    <t>Percentage Score for Rental</t>
  </si>
  <si>
    <r>
      <t>A.</t>
    </r>
    <r>
      <rPr>
        <sz val="7"/>
        <rFont val="Times New Roman"/>
        <family val="1"/>
      </rPr>
      <t xml:space="preserve">    </t>
    </r>
    <r>
      <rPr>
        <u/>
        <sz val="12"/>
        <rFont val="Times New Roman"/>
        <family val="1"/>
      </rPr>
      <t>Leveraging:</t>
    </r>
    <r>
      <rPr>
        <sz val="12"/>
        <rFont val="Times New Roman"/>
        <family val="1"/>
      </rPr>
      <t xml:space="preserve">  Degree to which outside funding will be pursued </t>
    </r>
    <r>
      <rPr>
        <i/>
        <sz val="12"/>
        <rFont val="Times New Roman"/>
        <family val="1"/>
      </rPr>
      <t xml:space="preserve">(5).  </t>
    </r>
  </si>
  <si>
    <r>
      <t>w</t>
    </r>
    <r>
      <rPr>
        <sz val="7"/>
        <rFont val="Times New Roman"/>
        <family val="1"/>
      </rPr>
      <t xml:space="preserve">  </t>
    </r>
    <r>
      <rPr>
        <sz val="12"/>
        <rFont val="Times New Roman"/>
        <family val="1"/>
      </rPr>
      <t xml:space="preserve">Points will be awarded for projected financial resources </t>
    </r>
    <r>
      <rPr>
        <b/>
        <sz val="12"/>
        <rFont val="Times New Roman"/>
        <family val="1"/>
      </rPr>
      <t>excluding</t>
    </r>
    <r>
      <rPr>
        <sz val="12"/>
        <rFont val="Times New Roman"/>
        <family val="1"/>
      </rPr>
      <t xml:space="preserve"> City of Oakland resources and tax credit equity as a percentage of the total development costs.  [(leveraged financial resources/TDC)*100]</t>
    </r>
  </si>
  <si>
    <r>
      <t>w</t>
    </r>
    <r>
      <rPr>
        <sz val="7"/>
        <rFont val="Times New Roman"/>
        <family val="1"/>
      </rPr>
      <t xml:space="preserve">  </t>
    </r>
    <r>
      <rPr>
        <sz val="12"/>
        <rFont val="Times New Roman"/>
        <family val="1"/>
      </rPr>
      <t xml:space="preserve">City resources include loan and grant funds received by or committed to the project and land donations.  </t>
    </r>
  </si>
  <si>
    <r>
      <t>w</t>
    </r>
    <r>
      <rPr>
        <sz val="7"/>
        <rFont val="Times New Roman"/>
        <family val="1"/>
      </rPr>
      <t xml:space="preserve">  </t>
    </r>
    <r>
      <rPr>
        <sz val="12"/>
        <rFont val="Times New Roman"/>
        <family val="1"/>
      </rPr>
      <t>The higher the percentage of leveraged funding sources, the higher the score.  Points will be awarded based on the following table:</t>
    </r>
  </si>
  <si>
    <t>Percentage of Leveraged Financial Resources Greater than:</t>
  </si>
  <si>
    <r>
      <t>A.</t>
    </r>
    <r>
      <rPr>
        <sz val="7"/>
        <rFont val="Times New Roman"/>
        <family val="1"/>
      </rPr>
      <t xml:space="preserve">    </t>
    </r>
    <r>
      <rPr>
        <u/>
        <sz val="12"/>
        <rFont val="Times New Roman"/>
        <family val="1"/>
      </rPr>
      <t>Funding Commitments:</t>
    </r>
    <r>
      <rPr>
        <sz val="12"/>
        <rFont val="Times New Roman"/>
        <family val="1"/>
      </rPr>
      <t xml:space="preserve">  Degree to which outside funding has been committed </t>
    </r>
    <r>
      <rPr>
        <i/>
        <sz val="12"/>
        <rFont val="Times New Roman"/>
        <family val="1"/>
      </rPr>
      <t xml:space="preserve">(15 points). </t>
    </r>
  </si>
  <si>
    <r>
      <t>w</t>
    </r>
    <r>
      <rPr>
        <sz val="7"/>
        <rFont val="Times New Roman"/>
        <family val="1"/>
      </rPr>
      <t xml:space="preserve">  </t>
    </r>
    <r>
      <rPr>
        <sz val="12"/>
        <rFont val="Times New Roman"/>
        <family val="1"/>
      </rPr>
      <t>Points will be given based on non-City financing currently committed to the project, as follows:</t>
    </r>
  </si>
  <si>
    <t>Committed Financial Resources as a Percent of TDC Greater than:</t>
  </si>
  <si>
    <t xml:space="preserve">Up to 5 points will be awarded for each commitment of operating subsidy.  </t>
  </si>
  <si>
    <r>
      <t>Project Summary (</t>
    </r>
    <r>
      <rPr>
        <i/>
        <sz val="12"/>
        <color rgb="FFFF0000"/>
        <rFont val="Arial"/>
        <family val="2"/>
      </rPr>
      <t>Please use the dropdown boxes where applicable</t>
    </r>
    <r>
      <rPr>
        <b/>
        <i/>
        <sz val="12"/>
        <rFont val="Arial"/>
        <family val="2"/>
      </rPr>
      <t>)</t>
    </r>
  </si>
  <si>
    <t xml:space="preserve">Project Name: </t>
  </si>
  <si>
    <t>Project Address:</t>
  </si>
  <si>
    <t xml:space="preserve">Zip Code:                                    </t>
  </si>
  <si>
    <t>City Council District:</t>
  </si>
  <si>
    <t xml:space="preserve">Census Tract: </t>
  </si>
  <si>
    <t xml:space="preserve">Parcel No.: </t>
  </si>
  <si>
    <t>OUSD Elementary School Boundary That Property is Located Within:</t>
  </si>
  <si>
    <t>Total Number of Housing Units:</t>
  </si>
  <si>
    <t xml:space="preserve">Total Number of Affordable Units: </t>
  </si>
  <si>
    <t xml:space="preserve">Total Number of Bedrooms: </t>
  </si>
  <si>
    <t>Total Number of Accessible Units:</t>
  </si>
  <si>
    <t xml:space="preserve">Mobility Impaired: </t>
  </si>
  <si>
    <t>Hearing /Visually Impaired:</t>
  </si>
  <si>
    <t>Other City of Oakland Funds Previously Requested, if any:</t>
  </si>
  <si>
    <t>Funds Currently Requested:</t>
  </si>
  <si>
    <t xml:space="preserve">     9 % Tax Credits</t>
  </si>
  <si>
    <t xml:space="preserve">     4% Tax Credits/CDLAC</t>
  </si>
  <si>
    <t xml:space="preserve">What type of short term and long term jobs are projected to be created from the development of this affordable housing project?  List both the positions types and the estimated number of jobs:  </t>
  </si>
  <si>
    <r>
      <t>Applicant Information (</t>
    </r>
    <r>
      <rPr>
        <i/>
        <sz val="12"/>
        <color rgb="FFFF0000"/>
        <rFont val="Arial"/>
        <family val="2"/>
      </rPr>
      <t>Please use the dropdown boxes where applicable</t>
    </r>
    <r>
      <rPr>
        <b/>
        <i/>
        <sz val="12"/>
        <rFont val="Arial"/>
        <family val="2"/>
      </rPr>
      <t>)</t>
    </r>
  </si>
  <si>
    <t xml:space="preserve">A. Identify Applicant </t>
  </si>
  <si>
    <t>.</t>
  </si>
  <si>
    <t xml:space="preserve">Applicant Name: </t>
  </si>
  <si>
    <t>Address:</t>
  </si>
  <si>
    <t xml:space="preserve">Contact Person: </t>
  </si>
  <si>
    <t xml:space="preserve">Phone: </t>
  </si>
  <si>
    <t xml:space="preserve">E-mail: </t>
  </si>
  <si>
    <t>Property Management Company:</t>
  </si>
  <si>
    <t>Property Management Contact:</t>
  </si>
  <si>
    <t>Phone:</t>
  </si>
  <si>
    <t>B. Legal Status of Applicant</t>
  </si>
  <si>
    <t>Other (specify)</t>
  </si>
  <si>
    <t>C. Status of Organization</t>
  </si>
  <si>
    <t xml:space="preserve">     Currently Exists</t>
  </si>
  <si>
    <t xml:space="preserve">     To be formed</t>
  </si>
  <si>
    <t>Estimated date:</t>
  </si>
  <si>
    <t xml:space="preserve">Federal Tax I.D. Number: </t>
  </si>
  <si>
    <t>D.  Name(s) of individuals who will be General Partner(s) or Principal Owner(s)</t>
  </si>
  <si>
    <t>E.  Developer Type</t>
  </si>
  <si>
    <r>
      <t>Site Control (</t>
    </r>
    <r>
      <rPr>
        <i/>
        <sz val="12"/>
        <color rgb="FFFF0000"/>
        <rFont val="Arial"/>
        <family val="2"/>
      </rPr>
      <t>Please use the dropdown boxes where applicable</t>
    </r>
    <r>
      <rPr>
        <b/>
        <i/>
        <sz val="12"/>
        <rFont val="Arial"/>
        <family val="2"/>
      </rPr>
      <t>)</t>
    </r>
  </si>
  <si>
    <t>Site control at the time of application is required.  Indicate the level of site control currently held by the developer.  Evidence of site control must be included as Exhibit 20 to the Application.</t>
  </si>
  <si>
    <t xml:space="preserve">a. Copy of Deed, for Fee Ownership </t>
  </si>
  <si>
    <t xml:space="preserve">b. Purchase agreement:  </t>
  </si>
  <si>
    <t>Date of Expiration:</t>
  </si>
  <si>
    <t xml:space="preserve">Provision for Extension: </t>
  </si>
  <si>
    <t>Cost of Extension:</t>
  </si>
  <si>
    <t>c. Option:</t>
  </si>
  <si>
    <t xml:space="preserve">Date of Expiration: </t>
  </si>
  <si>
    <t xml:space="preserve"> Cost of Extension:</t>
  </si>
  <si>
    <t xml:space="preserve">d. Enforceable Agreement with the City </t>
  </si>
  <si>
    <r>
      <t>Project and Site Information (</t>
    </r>
    <r>
      <rPr>
        <i/>
        <sz val="12"/>
        <color rgb="FFFF0000"/>
        <rFont val="Arial"/>
        <family val="2"/>
      </rPr>
      <t>Please use the dropdown boxes where applicable</t>
    </r>
    <r>
      <rPr>
        <b/>
        <i/>
        <sz val="12"/>
        <rFont val="Arial"/>
        <family val="2"/>
      </rPr>
      <t>)</t>
    </r>
  </si>
  <si>
    <t>A. Current Site Use (complete as many as apply):</t>
  </si>
  <si>
    <t xml:space="preserve">  Residential:</t>
  </si>
  <si>
    <t>Number of Units</t>
  </si>
  <si>
    <t xml:space="preserve">  Commercial:</t>
  </si>
  <si>
    <t># of Buildings</t>
  </si>
  <si>
    <t>Sq. Ft.</t>
  </si>
  <si>
    <t>If occupied, briefly describe uses:</t>
  </si>
  <si>
    <t xml:space="preserve">  </t>
  </si>
  <si>
    <t xml:space="preserve">  Industrial:</t>
  </si>
  <si>
    <t xml:space="preserve">If occupied, briefly describe uses:  </t>
  </si>
  <si>
    <t xml:space="preserve">  Parking Lot</t>
  </si>
  <si>
    <t xml:space="preserve"> In Use</t>
  </si>
  <si>
    <t xml:space="preserve"> # of Parking Spaces</t>
  </si>
  <si>
    <t xml:space="preserve">  Vacant Lot</t>
  </si>
  <si>
    <t xml:space="preserve">C. Proposed Buildings are on a contiguous site </t>
  </si>
  <si>
    <t>D. Number of Community Structures, if separate</t>
  </si>
  <si>
    <t>Map used:</t>
  </si>
  <si>
    <t>If yes, type of floodplain (# of years):</t>
  </si>
  <si>
    <t>F.Total units per acre</t>
  </si>
  <si>
    <t>G. Total square footage of lot</t>
  </si>
  <si>
    <t>H. Total square footage of all project structures</t>
  </si>
  <si>
    <t>M. Total parking structure square footage</t>
  </si>
  <si>
    <t>Open parking spaces</t>
  </si>
  <si>
    <t>Covered parking spaces</t>
  </si>
  <si>
    <t>Structured parking spaces</t>
  </si>
  <si>
    <t>Other parking spaces</t>
  </si>
  <si>
    <t>Type</t>
  </si>
  <si>
    <t>Total Development Costs (Affordable Residential Only):</t>
  </si>
  <si>
    <t>Fax:</t>
  </si>
  <si>
    <r>
      <t>A.</t>
    </r>
    <r>
      <rPr>
        <sz val="7"/>
        <rFont val="Times New Roman"/>
        <family val="1"/>
      </rPr>
      <t xml:space="preserve">     </t>
    </r>
    <r>
      <rPr>
        <sz val="12"/>
        <rFont val="Times New Roman"/>
        <family val="1"/>
      </rPr>
      <t>Geographic Equity</t>
    </r>
  </si>
  <si>
    <t>B.  Educational Quality</t>
  </si>
  <si>
    <r>
      <t>C.</t>
    </r>
    <r>
      <rPr>
        <sz val="7"/>
        <rFont val="Times New Roman"/>
        <family val="1"/>
      </rPr>
      <t xml:space="preserve">     </t>
    </r>
    <r>
      <rPr>
        <sz val="12"/>
        <rFont val="Times New Roman"/>
        <family val="1"/>
      </rPr>
      <t>Neighborhood Revitalization</t>
    </r>
  </si>
  <si>
    <r>
      <t>D.</t>
    </r>
    <r>
      <rPr>
        <sz val="7"/>
        <rFont val="Times New Roman"/>
        <family val="1"/>
      </rPr>
      <t xml:space="preserve">     </t>
    </r>
    <r>
      <rPr>
        <sz val="12"/>
        <rFont val="Times New Roman"/>
        <family val="1"/>
      </rPr>
      <t>Proximity to Public Transit</t>
    </r>
  </si>
  <si>
    <r>
      <t>E.</t>
    </r>
    <r>
      <rPr>
        <sz val="7"/>
        <rFont val="Times New Roman"/>
        <family val="1"/>
      </rPr>
      <t xml:space="preserve">     </t>
    </r>
    <r>
      <rPr>
        <sz val="12"/>
        <rFont val="Times New Roman"/>
        <family val="1"/>
      </rPr>
      <t>Proximity to Grocery or Drug Store</t>
    </r>
  </si>
  <si>
    <t>III. Target Population and Project Attributes</t>
  </si>
  <si>
    <t>B.     Unit Size</t>
  </si>
  <si>
    <t xml:space="preserve">Project Name:  </t>
  </si>
  <si>
    <t>Site Information</t>
  </si>
  <si>
    <t>Environmental Review Completed</t>
  </si>
  <si>
    <t>Site Acquired</t>
  </si>
  <si>
    <t>Local Approval Dates</t>
  </si>
  <si>
    <t>Negative Declaration under CEQA</t>
  </si>
  <si>
    <t>NEPA</t>
  </si>
  <si>
    <t>Toxic Report</t>
  </si>
  <si>
    <t>Soils Report</t>
  </si>
  <si>
    <t>Coastal Commission Approval</t>
  </si>
  <si>
    <t>Article 34 of State Constitution</t>
  </si>
  <si>
    <t>Site Plan</t>
  </si>
  <si>
    <t>Design Review</t>
  </si>
  <si>
    <t>Conditional Use Permit Approved or Required</t>
  </si>
  <si>
    <t>Variance Approval or Required</t>
  </si>
  <si>
    <t>Grading Permit</t>
  </si>
  <si>
    <t>Building Permit</t>
  </si>
  <si>
    <t>Construction Financing</t>
  </si>
  <si>
    <t>Loan Application</t>
  </si>
  <si>
    <t>Enforceable Commitment</t>
  </si>
  <si>
    <t>Closing or Award</t>
  </si>
  <si>
    <t>Permanent Financing</t>
  </si>
  <si>
    <t>Other Loans and Grants</t>
  </si>
  <si>
    <t>Type or Source:_____________</t>
  </si>
  <si>
    <t>Application</t>
  </si>
  <si>
    <t>Tax Credits</t>
  </si>
  <si>
    <t>Type:_____________</t>
  </si>
  <si>
    <t>Construction and Completion</t>
  </si>
  <si>
    <t>Construction Start</t>
  </si>
  <si>
    <t>Construction Completion</t>
  </si>
  <si>
    <t>Monthly Income</t>
  </si>
  <si>
    <t>2019-2020 Housing Development NOFA</t>
  </si>
  <si>
    <r>
      <t>E.</t>
    </r>
    <r>
      <rPr>
        <sz val="7"/>
        <rFont val="Times New Roman"/>
        <family val="1"/>
      </rPr>
      <t xml:space="preserve">     </t>
    </r>
    <r>
      <rPr>
        <sz val="12"/>
        <rFont val="Times New Roman"/>
        <family val="1"/>
      </rPr>
      <t>Bonus Point Category</t>
    </r>
  </si>
  <si>
    <t>OUSD Public Elementary School Report Card, Color Code in Academics ELA or Math:</t>
  </si>
  <si>
    <t xml:space="preserve">E. In a floodplain:  </t>
  </si>
  <si>
    <t>I.  Total gross residential square footage</t>
  </si>
  <si>
    <t>K. Total gross commercial square footage</t>
  </si>
  <si>
    <t>L. Total net leasable commercial square footage</t>
  </si>
  <si>
    <t>N. Total parking spaces</t>
  </si>
  <si>
    <r>
      <t xml:space="preserve">Enter Data in Green or Blank Fields </t>
    </r>
    <r>
      <rPr>
        <b/>
        <sz val="10"/>
        <rFont val="Arial"/>
        <family val="2"/>
      </rPr>
      <t xml:space="preserve">                                                        </t>
    </r>
  </si>
  <si>
    <t>Subject Project Name</t>
  </si>
  <si>
    <t>Comparable Name</t>
  </si>
  <si>
    <t xml:space="preserve">Date of Rental Survey: </t>
  </si>
  <si>
    <t>Street Address</t>
  </si>
  <si>
    <t>(Date)</t>
  </si>
  <si>
    <t>City</t>
  </si>
  <si>
    <t>Phone</t>
  </si>
  <si>
    <r>
      <t>Type</t>
    </r>
    <r>
      <rPr>
        <b/>
        <sz val="8"/>
        <rFont val="Arial"/>
        <family val="2"/>
      </rPr>
      <t xml:space="preserve"> ("M"arket, "L"ow Income)</t>
    </r>
  </si>
  <si>
    <t>M</t>
  </si>
  <si>
    <t>Distance in Miles from Subject</t>
  </si>
  <si>
    <t>Number of Units (total)</t>
  </si>
  <si>
    <t># Studios</t>
  </si>
  <si>
    <t># 1 BR units</t>
  </si>
  <si>
    <t># 2 BR units</t>
  </si>
  <si>
    <t># 3 BR units</t>
  </si>
  <si>
    <t># 4 BR units</t>
  </si>
  <si>
    <t>Vacancy Rate</t>
  </si>
  <si>
    <r>
      <t xml:space="preserve">Waiting List </t>
    </r>
    <r>
      <rPr>
        <b/>
        <sz val="8"/>
        <rFont val="Arial"/>
        <family val="2"/>
      </rPr>
      <t>("Y"es or "N"o)</t>
    </r>
  </si>
  <si>
    <r>
      <t xml:space="preserve">Unit Size in SF </t>
    </r>
    <r>
      <rPr>
        <b/>
        <sz val="8"/>
        <rFont val="Arial"/>
        <family val="2"/>
      </rPr>
      <t>(specify range or avg)</t>
    </r>
  </si>
  <si>
    <t>Unit Type: Studio</t>
  </si>
  <si>
    <t>Unit Type: 1BR</t>
  </si>
  <si>
    <t>Unit Type: 2BR</t>
  </si>
  <si>
    <t>Unit Type: 3BR</t>
  </si>
  <si>
    <t>Unit Type: 4BR</t>
  </si>
  <si>
    <t>Base Rent (avg)</t>
  </si>
  <si>
    <t># of stories</t>
  </si>
  <si>
    <r>
      <t xml:space="preserve">Elevator </t>
    </r>
    <r>
      <rPr>
        <b/>
        <sz val="8"/>
        <rFont val="Arial"/>
        <family val="2"/>
      </rPr>
      <t>("Y"es or "N"o)</t>
    </r>
  </si>
  <si>
    <t># of Bedrooms</t>
  </si>
  <si>
    <t># of Bathrooms</t>
  </si>
  <si>
    <t>Rent Concessions</t>
  </si>
  <si>
    <r>
      <t xml:space="preserve">Age </t>
    </r>
    <r>
      <rPr>
        <b/>
        <sz val="8"/>
        <rFont val="Arial"/>
        <family val="2"/>
      </rPr>
      <t>(built or last renovated)</t>
    </r>
  </si>
  <si>
    <t>Utilities Paid by Tenant</t>
  </si>
  <si>
    <t>Heat ("G"as or "E"lectric)</t>
  </si>
  <si>
    <t>Hot Water (G or E)</t>
  </si>
  <si>
    <t>Cooking (G or E)</t>
  </si>
  <si>
    <t>TV ("C"able or "S"atellite)</t>
  </si>
  <si>
    <t>Trash</t>
  </si>
  <si>
    <t>Parking/Transportation (# spaces)</t>
  </si>
  <si>
    <t>Surface Parking</t>
  </si>
  <si>
    <t>Carport</t>
  </si>
  <si>
    <t>Garage</t>
  </si>
  <si>
    <t>Project Amenities</t>
  </si>
  <si>
    <t>Clubhouse/Community Room</t>
  </si>
  <si>
    <t>Swimming Pool/Spa/Jacuzzi</t>
  </si>
  <si>
    <t>Exercise Room</t>
  </si>
  <si>
    <t>Picnic Area</t>
  </si>
  <si>
    <t>Tot Lot/Playground</t>
  </si>
  <si>
    <r>
      <t xml:space="preserve">Athletic Court </t>
    </r>
    <r>
      <rPr>
        <sz val="8"/>
        <rFont val="Arial"/>
        <family val="2"/>
      </rPr>
      <t>(eg basketball, tennis)</t>
    </r>
  </si>
  <si>
    <t>On Site Manager</t>
  </si>
  <si>
    <t>Laundry Room</t>
  </si>
  <si>
    <t>Computer Room/Business Ctr</t>
  </si>
  <si>
    <t>Gated</t>
  </si>
  <si>
    <t>Courtesy Patrol</t>
  </si>
  <si>
    <t>Surveillance Camera</t>
  </si>
  <si>
    <t>V. Sustainability</t>
  </si>
  <si>
    <t>vacant or occupied</t>
  </si>
  <si>
    <t>"Affordable Sales Price" Calculation</t>
  </si>
  <si>
    <t>Assumed Income</t>
  </si>
  <si>
    <t>Size of Assisted Unit</t>
  </si>
  <si>
    <t>Addendum #2 - Presumed household size</t>
  </si>
  <si>
    <t>Household Size Presumed</t>
  </si>
  <si>
    <t>1. Input the unit's target AMI%</t>
  </si>
  <si>
    <t>Target AMI %</t>
  </si>
  <si>
    <t>60% AMI</t>
  </si>
  <si>
    <t>Addendum #2 - Target Income Level Of the Unit</t>
  </si>
  <si>
    <t>2. Input $ limits from matrix</t>
  </si>
  <si>
    <t>2019-2020 Income Limit</t>
  </si>
  <si>
    <t>Current City Income Limits table for this AMI from matix https://www.oaklandca.gov/resources/rent-and-income-limits-for-affordable-housing</t>
  </si>
  <si>
    <t>Stepped Down AMI (next lower 10%)</t>
  </si>
  <si>
    <t>50% AMI</t>
  </si>
  <si>
    <t>Step down the AMI to 10% less than the target limit (120&gt;110, 100&gt;90, 80&gt;70, etc.)</t>
  </si>
  <si>
    <t>Stepped Down Income (at next lower 10%)</t>
  </si>
  <si>
    <t>Calculated Stepped Down Income Limit</t>
  </si>
  <si>
    <t>2. Input from NOFA</t>
  </si>
  <si>
    <t>Inflation Factor - apply to estimate future Income limit per NOFA</t>
  </si>
  <si>
    <t>Presumed Future Income Limit</t>
  </si>
  <si>
    <t>Result of income limiits x inflation factor.</t>
  </si>
  <si>
    <t>Affordable Housing Cost</t>
  </si>
  <si>
    <t>Annual income / 12 months.</t>
  </si>
  <si>
    <t>3. Input 30 or 35</t>
  </si>
  <si>
    <t>Housing Ratio</t>
  </si>
  <si>
    <t>Addendum #2 - Use 35% Housing Ratio for households over 80% AMI, use 30% for 80% AMI and lower</t>
  </si>
  <si>
    <t>The Affordable Housing Cost is the max monthly housing payment.</t>
  </si>
  <si>
    <t>Calculated Housing Ratio</t>
  </si>
  <si>
    <t>Agreement Exhibit B defines the percentage housing ratio [max] to determine the "Affordable Housing Cost".</t>
  </si>
  <si>
    <t>5. Adjust the sales price to arrive at the matching ratio</t>
  </si>
  <si>
    <t>Affordable Sales Price</t>
  </si>
  <si>
    <t>Adjust the Sales Price to Result in the Housing Ratio Max</t>
  </si>
  <si>
    <t xml:space="preserve"> Down Payment %</t>
  </si>
  <si>
    <t>Addendum #2 - Presumed downpayment percentage</t>
  </si>
  <si>
    <t xml:space="preserve"> Down Payment</t>
  </si>
  <si>
    <t>Addendum #2 - Presumed downpayment</t>
  </si>
  <si>
    <t>Assumed First Mortgage</t>
  </si>
  <si>
    <t>Addendum #2 - Assumed First Mortgage</t>
  </si>
  <si>
    <t>Assumed Mortgage rate and term</t>
  </si>
  <si>
    <t>First Mortgage Interest Rate Assumed</t>
  </si>
  <si>
    <t>Addendum #2 - Assumed First Mortgage Rate (15 year average calc as of 8/1/19)</t>
  </si>
  <si>
    <t>First Mortgage Term (in periods)</t>
  </si>
  <si>
    <t>Addendum #2 states the mortgage term as 30 years, this results in a divisor of 360 equal monthly payments.</t>
  </si>
  <si>
    <t>AHP Forgivable 2nd Mortgage</t>
  </si>
  <si>
    <t>Agreement Exhibit 2 does not indicate subsidy mortgages. The City and HHEBSV have tentatively agreed to include this subsidy and calculate A.S.P. as though it was a downpayment. Actual may vary.</t>
  </si>
  <si>
    <t>Assumed Mortgage rate and term:</t>
  </si>
  <si>
    <t>AHP Mortgage Interest Rate Assumed</t>
  </si>
  <si>
    <t>Agreement Exhibit B does not indicate subsidy mortgages. TBD. Actual may vary. Rates are assumed; HH to provide documentation confirming the loan terms.</t>
  </si>
  <si>
    <t>AHP Mortgage Term (in periods)</t>
  </si>
  <si>
    <t>Monthly Housing cost</t>
  </si>
  <si>
    <t>First Mortgage Payment</t>
  </si>
  <si>
    <t>Payment is calculated as the mortgage amount divided by the number of payments at the stated % interest rate.</t>
  </si>
  <si>
    <t>Property Tax @ 1.4%</t>
  </si>
  <si>
    <t>Addendum #2 - Parcel Tax part 1 of 2</t>
  </si>
  <si>
    <t>Property Tax Fixed Charges</t>
  </si>
  <si>
    <t>Addendum #2 - Parcel Tax part 2 of 2</t>
  </si>
  <si>
    <t>Addendum #2 specifies use of OHA "current Utility Allowances". Actual utility rates may vary.</t>
  </si>
  <si>
    <t>Electric Cost Savings from PV cells</t>
  </si>
  <si>
    <t>See calcs below utilities. Unspecified: how to determine if the PV cells are "installed on the unit and are functional". Assume all units.</t>
  </si>
  <si>
    <t>Maintenance Reserve</t>
  </si>
  <si>
    <t>Addendum #2 specifies the Maintenance Reserve cost</t>
  </si>
  <si>
    <t>Hazard Insurance @ .25%</t>
  </si>
  <si>
    <t>Addendum #2 specifies the insurance rate at 0.25% (annually) of the amount of the first mortgage. Actual insurance rates will vary.</t>
  </si>
  <si>
    <t>4. Input estimated HOA dues</t>
  </si>
  <si>
    <t>HOA Dues - Homeowner Assoc. Fees</t>
  </si>
  <si>
    <t>Addendum #2 specifies that the HOA determines this cost for the project.</t>
  </si>
  <si>
    <t>Mortgage Insurance @ .80%</t>
  </si>
  <si>
    <t>Addendum #2 specifies the MI rate, apply to assumed first mtg. Actual will vary. (Actual rate for FHA with 5% down is 0.80%).</t>
  </si>
  <si>
    <t>Monthly Housing Cost</t>
  </si>
  <si>
    <t>Addendum #2 specifies to use the above indices in determining the Affordable Housing Cost and Affordable Sales Price.</t>
  </si>
  <si>
    <t>Annual Housing Cost</t>
  </si>
  <si>
    <t>Addendum #2 Comparing this cost to the income results in the ratio</t>
  </si>
  <si>
    <t>Exhibit 5:  Evidence of  Market Demand</t>
  </si>
  <si>
    <t>Years of Operation</t>
  </si>
  <si>
    <t xml:space="preserve">Self Score </t>
  </si>
  <si>
    <t>Percentage Score for Ownership</t>
  </si>
  <si>
    <t>Hard Cost Contingency</t>
  </si>
  <si>
    <t>Construction</t>
  </si>
  <si>
    <t>Committed</t>
  </si>
  <si>
    <t>Source Type</t>
  </si>
  <si>
    <t>Lien No.</t>
  </si>
  <si>
    <t>Residential Amount</t>
  </si>
  <si>
    <t>Commercial Amount</t>
  </si>
  <si>
    <t>Total Amount</t>
  </si>
  <si>
    <t>Interest Rate Required Payment</t>
  </si>
  <si>
    <t>Loan Term (months)</t>
  </si>
  <si>
    <t>Permanent</t>
  </si>
  <si>
    <t>Due in (yrs)</t>
  </si>
  <si>
    <t>Amortization of First Loan</t>
  </si>
  <si>
    <t>Principal</t>
  </si>
  <si>
    <t>Interest</t>
  </si>
  <si>
    <t>Amortization (Months)</t>
  </si>
  <si>
    <t>Monthly Pmt.</t>
  </si>
  <si>
    <t>Monthly Payment</t>
  </si>
  <si>
    <t>Loan Balance</t>
  </si>
  <si>
    <t xml:space="preserve">Period </t>
  </si>
  <si>
    <t>Yes</t>
  </si>
  <si>
    <t>No</t>
  </si>
  <si>
    <t>Federal</t>
  </si>
  <si>
    <t>4% Tax Credits</t>
  </si>
  <si>
    <t>9% Tax Credits</t>
  </si>
  <si>
    <t>Local</t>
  </si>
  <si>
    <t>Local Fee Waiver</t>
  </si>
  <si>
    <t>Local Land Donation</t>
  </si>
  <si>
    <t xml:space="preserve">Other </t>
  </si>
  <si>
    <t>Private</t>
  </si>
  <si>
    <t xml:space="preserve">State </t>
  </si>
  <si>
    <t>Interest Rate</t>
  </si>
  <si>
    <t>Amortization</t>
  </si>
  <si>
    <t>Debt Coverage Ratio</t>
  </si>
  <si>
    <t>Required Fees</t>
  </si>
  <si>
    <t xml:space="preserve">   Alameda County Monitoring Fee</t>
  </si>
  <si>
    <t xml:space="preserve">   Other</t>
  </si>
  <si>
    <t>sub-total Required Fees</t>
  </si>
  <si>
    <t xml:space="preserve">   State HCD Monitoring Fee</t>
  </si>
  <si>
    <t xml:space="preserve">   Bond Fee</t>
  </si>
  <si>
    <t>Other:  Bond Monitoring Fee</t>
  </si>
  <si>
    <t>Other:  State HCD Fee</t>
  </si>
  <si>
    <t>Cash Flow</t>
  </si>
  <si>
    <t>9% Tiebreaker</t>
  </si>
  <si>
    <t>4% Tiebreaker</t>
  </si>
  <si>
    <t>50% Bond Test</t>
  </si>
  <si>
    <t>City Funds as Percent of Development Costs</t>
  </si>
  <si>
    <t>B. Number of Residential Units in planned project</t>
  </si>
  <si>
    <t xml:space="preserve">     Land Lease Payment</t>
  </si>
  <si>
    <t xml:space="preserve">     Predevelopment Interests/Holding Costs</t>
  </si>
  <si>
    <t xml:space="preserve">     Existing Improvements</t>
  </si>
  <si>
    <t>1BR</t>
  </si>
  <si>
    <t>Non-homeless special needs</t>
  </si>
  <si>
    <t>2BR</t>
  </si>
  <si>
    <t>3BR</t>
  </si>
  <si>
    <t>4Br</t>
  </si>
  <si>
    <t>TAY</t>
  </si>
  <si>
    <t>Family</t>
  </si>
  <si>
    <t>Senior</t>
  </si>
  <si>
    <t>Debt Calculation</t>
  </si>
  <si>
    <t>Net Operating Income</t>
  </si>
  <si>
    <t>Other Expenses</t>
  </si>
  <si>
    <t>Max Annual Debt Service</t>
  </si>
  <si>
    <t>State HCD Monitoring Fee</t>
  </si>
  <si>
    <t>Income</t>
  </si>
  <si>
    <t>Baths #</t>
  </si>
  <si>
    <t>Occupancy Standard (1.5 for LIHTC and HOME, 1+1 for others)</t>
  </si>
  <si>
    <t>1+1</t>
  </si>
  <si>
    <t>Maximum Rents - 1.5x occupancy</t>
  </si>
  <si>
    <t>No. of Bedrooms</t>
  </si>
  <si>
    <t>Extremely Low Income</t>
  </si>
  <si>
    <t>Very Low Income</t>
  </si>
  <si>
    <t>Low Income</t>
  </si>
  <si>
    <t>Maximum Rents - 1 + 1 occupancy</t>
  </si>
  <si>
    <t>Moderate Income</t>
  </si>
  <si>
    <t>Total Subsidy Annual Rents for all units</t>
  </si>
  <si>
    <t>Other</t>
  </si>
  <si>
    <t>Base Year for Debt</t>
  </si>
  <si>
    <t>1st Year Occupancy Percentage Per Lease Up</t>
  </si>
  <si>
    <t xml:space="preserve">Lease Up </t>
  </si>
  <si>
    <t>Start</t>
  </si>
  <si>
    <t>Finish</t>
  </si>
  <si>
    <t>Permanent Conversion</t>
  </si>
  <si>
    <t>Tenant Rental Income</t>
  </si>
  <si>
    <t>Debt Service Ratio</t>
  </si>
  <si>
    <t xml:space="preserve">Source Name </t>
  </si>
  <si>
    <t>Source Name</t>
  </si>
  <si>
    <t># of non-homeless special needs units</t>
  </si>
  <si>
    <t># of TAY</t>
  </si>
  <si>
    <t># of Senior</t>
  </si>
  <si>
    <t># of Family</t>
  </si>
  <si>
    <t xml:space="preserve">     General Conditions</t>
  </si>
  <si>
    <t xml:space="preserve">     Contractor Overhead</t>
  </si>
  <si>
    <t xml:space="preserve">     Contractor Profit</t>
  </si>
  <si>
    <t xml:space="preserve">     Payment and Peformance Bonds</t>
  </si>
  <si>
    <t xml:space="preserve">     Contractor Liability Insurance</t>
  </si>
  <si>
    <t xml:space="preserve">     Hard Cost Contingency</t>
  </si>
  <si>
    <t xml:space="preserve">     Plan Check and Permits &amp; Fees</t>
  </si>
  <si>
    <t xml:space="preserve">     Cost of Issuance</t>
  </si>
  <si>
    <t xml:space="preserve">     Development Impact Fees</t>
  </si>
  <si>
    <t xml:space="preserve">     Soft Cost Contingency</t>
  </si>
  <si>
    <t xml:space="preserve">     Security</t>
  </si>
  <si>
    <r>
      <t xml:space="preserve">     Other: </t>
    </r>
    <r>
      <rPr>
        <u/>
        <sz val="10"/>
        <rFont val="Arial"/>
        <family val="2"/>
      </rPr>
      <t xml:space="preserve">                  </t>
    </r>
  </si>
  <si>
    <t>Other Costs</t>
  </si>
  <si>
    <t>Off-Site Improvements**</t>
  </si>
  <si>
    <t>Acquisition*</t>
  </si>
  <si>
    <t xml:space="preserve">     TCAC Fee</t>
  </si>
  <si>
    <t xml:space="preserve">     Consultants</t>
  </si>
  <si>
    <t xml:space="preserve">     Market Study</t>
  </si>
  <si>
    <t>Capitalization of Reserves</t>
  </si>
  <si>
    <t>Permanent Loan Costs</t>
  </si>
  <si>
    <t xml:space="preserve">     Loan Origination Fee</t>
  </si>
  <si>
    <t xml:space="preserve">     Credit Enhancement/Application Fee</t>
  </si>
  <si>
    <t xml:space="preserve">     Title and Recording</t>
  </si>
  <si>
    <t xml:space="preserve">     Taxes</t>
  </si>
  <si>
    <t xml:space="preserve">     Insurance</t>
  </si>
  <si>
    <r>
      <t xml:space="preserve">     </t>
    </r>
    <r>
      <rPr>
        <sz val="10"/>
        <rFont val="Arial"/>
        <family val="2"/>
      </rPr>
      <t>Lender Legal</t>
    </r>
  </si>
  <si>
    <t xml:space="preserve">     Applicant Legal</t>
  </si>
  <si>
    <t>Developer Fee</t>
  </si>
  <si>
    <t xml:space="preserve">     Other: Closing Costs</t>
  </si>
  <si>
    <t>Finance and Carrying Costs</t>
  </si>
  <si>
    <r>
      <t xml:space="preserve">     Other: </t>
    </r>
    <r>
      <rPr>
        <u/>
        <sz val="10"/>
        <rFont val="Arial"/>
        <family val="2"/>
      </rPr>
      <t xml:space="preserve">  Syndication                 </t>
    </r>
  </si>
  <si>
    <r>
      <t xml:space="preserve">     Other: Syndication Consultant</t>
    </r>
    <r>
      <rPr>
        <u/>
        <sz val="10"/>
        <rFont val="Arial"/>
        <family val="2"/>
      </rPr>
      <t xml:space="preserve">                                  </t>
    </r>
  </si>
  <si>
    <t>Total Developer Costs</t>
  </si>
  <si>
    <t xml:space="preserve">   Other:_______Security____________________</t>
  </si>
  <si>
    <t>Reserves &amp; Fees</t>
  </si>
  <si>
    <t>Debt Service and Non-Mandatory Fees</t>
  </si>
  <si>
    <t>Operating Costs with Reserves and Fees</t>
  </si>
  <si>
    <t>Total Debt Service and Fees</t>
  </si>
  <si>
    <t>1</t>
  </si>
  <si>
    <t>Tenant Portion Per Unit Rent Received</t>
  </si>
  <si>
    <t xml:space="preserve">Total Tenant Portion Monthly Rent </t>
  </si>
  <si>
    <t># of Units with Subsidy</t>
  </si>
  <si>
    <t>Total Tenant Portion  Rents for ALL units</t>
  </si>
  <si>
    <t>Annual Payment</t>
  </si>
  <si>
    <t>Payment Standards (Vouchers)</t>
  </si>
  <si>
    <t>Effective Date</t>
  </si>
  <si>
    <t>Source:  Oakland Housing Authority</t>
  </si>
  <si>
    <t>Oakland Housing Authority</t>
  </si>
  <si>
    <t xml:space="preserve">Net Per Unit Amount of Subsidy </t>
  </si>
  <si>
    <t>PBV</t>
  </si>
  <si>
    <t>Total Subsidy Rents for all Units</t>
  </si>
  <si>
    <t>How Many Units of Each Population</t>
  </si>
  <si>
    <t>Number of City Units Proposed</t>
  </si>
  <si>
    <t>Maximum Tenant Income-</t>
  </si>
  <si>
    <t>Number of People in Household</t>
  </si>
  <si>
    <t>AMI</t>
  </si>
  <si>
    <t>Bedroom</t>
  </si>
  <si>
    <t>Occupancy</t>
  </si>
  <si>
    <t>Conversion Month</t>
  </si>
  <si>
    <t>First Year Debt</t>
  </si>
  <si>
    <t>Amortizing Period (yrs)</t>
  </si>
  <si>
    <t>Veterans</t>
  </si>
  <si>
    <t>Permanent Supportive Housing</t>
  </si>
  <si>
    <t>Homeless non-PSH</t>
  </si>
  <si>
    <t>EV Charging Stations</t>
  </si>
  <si>
    <t>Bike Parking spaces</t>
  </si>
  <si>
    <t xml:space="preserve">     Furnishing (non-HOME eligible)</t>
  </si>
  <si>
    <t xml:space="preserve">     Operating Reserve (long term)** </t>
  </si>
  <si>
    <t>Number of Mobility</t>
  </si>
  <si>
    <t>Number of Audio/Visual</t>
  </si>
  <si>
    <t xml:space="preserve"># of Homeless non-PSH unit </t>
  </si>
  <si>
    <t xml:space="preserve"># Permanent Supportive Units </t>
  </si>
  <si>
    <t># Veterans</t>
  </si>
  <si>
    <t># Other</t>
  </si>
  <si>
    <t>Start Date</t>
  </si>
  <si>
    <t>Complete Date</t>
  </si>
  <si>
    <t>Complete Y/N</t>
  </si>
  <si>
    <t>Unit Size and Affordability Worksheet (Rental)</t>
  </si>
  <si>
    <t>% units with annual rents affordablle at or below 30% AMI</t>
  </si>
  <si>
    <t>% units with annual rents affordable at or below 60% AMI</t>
  </si>
  <si>
    <t>Previously Committed City Funding***</t>
  </si>
  <si>
    <t>*If any portion of property value has been donated, include the value of the land or lease write-down, and show as a source of funds in the sources and uses.</t>
  </si>
  <si>
    <t>NOFA Scoring 2024-2025</t>
  </si>
  <si>
    <t>Operating Subsidy Income</t>
  </si>
  <si>
    <t>2024-25 New Construction NOFA</t>
  </si>
  <si>
    <t>Max Permanent Loan Calculation Based on Cash Flow</t>
  </si>
  <si>
    <t>2024-2025 Housing Development NOFA</t>
  </si>
  <si>
    <t>2024 HHSC Median Income Income Limits</t>
  </si>
  <si>
    <t>Source: City of Oakland HCDD 2024 Rent Limits - Table 1, 1.5 Persons/Bedroom Benchmark Occupancy Standard, effective date 6/1/2024)</t>
  </si>
  <si>
    <t>Person at 1.5</t>
  </si>
  <si>
    <t>HH size at 1 person/bedr + 1 (per du)</t>
  </si>
  <si>
    <t xml:space="preserve">     State Tax Credits</t>
  </si>
  <si>
    <t xml:space="preserve">Rent and Operating Subsidies </t>
  </si>
  <si>
    <t>Source</t>
  </si>
  <si>
    <t>Committed?</t>
  </si>
  <si>
    <t>Services and Service Providers</t>
  </si>
  <si>
    <t>Provider</t>
  </si>
  <si>
    <t>FTE</t>
  </si>
  <si>
    <t>Annual Funding Amount</t>
  </si>
  <si>
    <t>Funding Source</t>
  </si>
  <si>
    <t>Term (years)</t>
  </si>
  <si>
    <t xml:space="preserve"> Exhibit [DO NOT USE - To be filled out in CDS]</t>
  </si>
  <si>
    <t>Exhibit ##: Development Schedule  [DO NOT USE - To be filled out in CDS]</t>
  </si>
  <si>
    <t>J. Total gross market-rate residential square footage</t>
  </si>
  <si>
    <t>Refer to NOFA Instructions</t>
  </si>
  <si>
    <t>Financial Summary: Development Sources and Uses</t>
  </si>
  <si>
    <t>Operating Subsidies</t>
  </si>
  <si>
    <t>Contract Term (Yrs)</t>
  </si>
  <si>
    <t>CHECK:</t>
  </si>
  <si>
    <t xml:space="preserve">NOFA Pool Currently Applying To: </t>
  </si>
  <si>
    <t xml:space="preserve">     NOFA General Pool</t>
  </si>
  <si>
    <t>OHA Set-Aside Pool</t>
  </si>
  <si>
    <t>Total Monthly Subsidy (Rent differential)</t>
  </si>
  <si>
    <t>Other Expected Sources of Funding (not including private bank loans):</t>
  </si>
  <si>
    <r>
      <t>Electronic copy</t>
    </r>
    <r>
      <rPr>
        <sz val="10"/>
        <rFont val="Arial"/>
        <family val="2"/>
      </rPr>
      <t>: must be submitted with your application and uploaded via CDS NOFA application portal.</t>
    </r>
  </si>
  <si>
    <r>
      <t>Exhibits</t>
    </r>
    <r>
      <rPr>
        <sz val="10"/>
        <rFont val="Arial"/>
        <family val="2"/>
      </rPr>
      <t xml:space="preserve">: Please refer to the NOFA Application Instructions. </t>
    </r>
  </si>
  <si>
    <t>Instructions for Completing the New Construction NOFA Rental Project Workbook:</t>
  </si>
  <si>
    <t>Filling out the spreadsheets in this Workbook:</t>
  </si>
  <si>
    <t>Application Form</t>
  </si>
  <si>
    <t>Development Budget (Rental)</t>
  </si>
  <si>
    <t>Operating Budget   (Rental)</t>
  </si>
  <si>
    <t>Submitting your New Construction Workbook spreadsheets:</t>
  </si>
  <si>
    <t xml:space="preserve">TCAC or CDLAC Pool and Set-Aside: </t>
  </si>
  <si>
    <r>
      <t xml:space="preserve">The budget worksheets have been protected. </t>
    </r>
    <r>
      <rPr>
        <b/>
        <sz val="10"/>
        <rFont val="Arial"/>
        <family val="2"/>
      </rPr>
      <t xml:space="preserve"> Applicants should fill in light green cells.</t>
    </r>
    <r>
      <rPr>
        <sz val="10"/>
        <rFont val="Arial"/>
        <family val="2"/>
      </rPr>
      <t xml:space="preserve">  Other cells cannot be modified.  In the budgets, gray shading signifies uses for which particular sources of funds are not expected to be used.  </t>
    </r>
  </si>
  <si>
    <r>
      <t>This workbook contains the following spreadsheets for</t>
    </r>
    <r>
      <rPr>
        <b/>
        <sz val="10"/>
        <rFont val="Arial"/>
        <family val="2"/>
      </rPr>
      <t xml:space="preserve"> the 2024-25 New Construction NOFA application: Application Form, Development Budget, Operating Budget, Unit Size and Affordability, 30 Year Proforma, Financial Summary, and Debt Service</t>
    </r>
    <r>
      <rPr>
        <sz val="10"/>
        <rFont val="Arial"/>
        <family val="2"/>
      </rPr>
      <t xml:space="preserve">. </t>
    </r>
  </si>
  <si>
    <t>Your Project Name Here</t>
  </si>
  <si>
    <t>* Utility Allowance must be calculated using the HUD Utility Schedule Model.  Submit a copy of the completed Utility Model with exhibit 23.  The HUD Utility Schedule Model and instructions can be found at www.huduser.org/portal/resources/utilallowance.html</t>
  </si>
  <si>
    <t>Project Annual Subsidy Amount*</t>
  </si>
  <si>
    <t xml:space="preserve">  * Project Annual Subsidy Amount is rent differential (public subsidy contract rent less the unit rent limit).</t>
  </si>
  <si>
    <t>Total Subsidy Amount**</t>
  </si>
  <si>
    <t xml:space="preserve"> ** If contract does not specify an annual subsidy amount, enter average annual subsidy amouint (aggregate subsidy amount/number of years in the contract).</t>
  </si>
  <si>
    <t xml:space="preserve">   Lender: </t>
  </si>
  <si>
    <t xml:space="preserve">30 Year Proforma </t>
  </si>
  <si>
    <t>N/A</t>
  </si>
  <si>
    <t>CASH FLOW AFTER HARD DEBT SERVICE</t>
  </si>
  <si>
    <t>** See Addenda #2 - NOFA Guidelines for Developer Fees</t>
  </si>
  <si>
    <t>Deferred Developer Fee**</t>
  </si>
  <si>
    <t>Residual Cash Flow</t>
  </si>
  <si>
    <t>City/Soft Lender Residual Receipts</t>
  </si>
  <si>
    <t>Total Residual Payments</t>
  </si>
  <si>
    <t>Does DSR stay at or above 1.10? (See NOFA Program Description)</t>
  </si>
  <si>
    <t xml:space="preserve">     City Loan Fee (2% of Current Loan Request)</t>
  </si>
  <si>
    <t>If you have questions, or have special circumstances and need to further manipulate the spreadsheets, please contact Arlecia Durades, Housing Development Coordinator at (510) 238-5992.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</si>
</sst>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0\ &quot;sf&quot;"/>
    <numFmt numFmtId="167" formatCode="0.0%"/>
    <numFmt numFmtId="168" formatCode="_([$$-409]* #,##0_);_([$$-409]* \(#,##0\);_([$$-409]* &quot;-&quot;??_);_(@_)"/>
    <numFmt numFmtId="169" formatCode="&quot;$&quot;#,##0.00"/>
    <numFmt numFmtId="170" formatCode="_(* #,##0_);_(* \(#,##0\);_(* &quot;-&quot;??_);_(@_)"/>
    <numFmt numFmtId="171" formatCode="0.000%"/>
    <numFmt numFmtId="172" formatCode="0\ &quot;BR&quot;"/>
    <numFmt numFmtId="173" formatCode="0.0"/>
  </numFmts>
  <fonts count="80">
    <font>
      <sz val="10"/>
      <name val="Arial"/>
    </font>
    <font>
      <sz val="11"/>
      <color theme="1"/>
      <name val="Calibri"/>
      <family val="2"/>
      <scheme val="minor"/>
    </font>
    <font>
      <sz val="10"/>
      <name val="Arial"/>
      <family val="2"/>
    </font>
    <font>
      <b/>
      <i/>
      <sz val="12"/>
      <name val="Arial"/>
      <family val="2"/>
    </font>
    <font>
      <b/>
      <sz val="10"/>
      <name val="Arial"/>
      <family val="2"/>
    </font>
    <font>
      <b/>
      <i/>
      <sz val="10"/>
      <name val="Arial"/>
      <family val="2"/>
    </font>
    <font>
      <b/>
      <i/>
      <sz val="11"/>
      <name val="Arial"/>
      <family val="2"/>
    </font>
    <font>
      <b/>
      <sz val="11"/>
      <name val="Arial"/>
      <family val="2"/>
    </font>
    <font>
      <b/>
      <sz val="10"/>
      <color indexed="10"/>
      <name val="Arial"/>
      <family val="2"/>
    </font>
    <font>
      <sz val="10"/>
      <name val="Arial"/>
      <family val="2"/>
    </font>
    <font>
      <b/>
      <sz val="12"/>
      <name val="Arial"/>
      <family val="2"/>
    </font>
    <font>
      <b/>
      <sz val="9"/>
      <name val="Arial"/>
      <family val="2"/>
    </font>
    <font>
      <sz val="9"/>
      <name val="Geneva"/>
      <family val="2"/>
    </font>
    <font>
      <sz val="9"/>
      <name val="Arial"/>
      <family val="2"/>
    </font>
    <font>
      <i/>
      <sz val="10"/>
      <name val="Arial"/>
      <family val="2"/>
    </font>
    <font>
      <i/>
      <sz val="10"/>
      <color indexed="9"/>
      <name val="Arial"/>
      <family val="2"/>
    </font>
    <font>
      <b/>
      <sz val="10"/>
      <color indexed="9"/>
      <name val="Arial"/>
      <family val="2"/>
    </font>
    <font>
      <b/>
      <u/>
      <sz val="10"/>
      <name val="Arial"/>
      <family val="2"/>
    </font>
    <font>
      <b/>
      <sz val="10"/>
      <name val="Arial"/>
      <family val="2"/>
    </font>
    <font>
      <sz val="8"/>
      <name val="Arial"/>
      <family val="2"/>
    </font>
    <font>
      <i/>
      <sz val="12"/>
      <color indexed="10"/>
      <name val="Arial"/>
      <family val="2"/>
    </font>
    <font>
      <sz val="12"/>
      <color indexed="10"/>
      <name val="Arial"/>
      <family val="2"/>
    </font>
    <font>
      <sz val="12"/>
      <name val="Arial"/>
      <family val="2"/>
    </font>
    <font>
      <sz val="9"/>
      <color indexed="55"/>
      <name val="Arial"/>
      <family val="2"/>
    </font>
    <font>
      <b/>
      <sz val="10"/>
      <color indexed="12"/>
      <name val="Arial"/>
      <family val="2"/>
    </font>
    <font>
      <b/>
      <sz val="11"/>
      <color indexed="12"/>
      <name val="Arial"/>
      <family val="2"/>
    </font>
    <font>
      <i/>
      <sz val="10"/>
      <color indexed="10"/>
      <name val="Arial"/>
      <family val="2"/>
    </font>
    <font>
      <sz val="9"/>
      <name val="Arial"/>
      <family val="2"/>
    </font>
    <font>
      <sz val="11"/>
      <name val="Arial"/>
      <family val="2"/>
    </font>
    <font>
      <sz val="8"/>
      <name val="Arial"/>
      <family val="2"/>
    </font>
    <font>
      <u/>
      <sz val="11"/>
      <name val="Arial"/>
      <family val="2"/>
    </font>
    <font>
      <i/>
      <sz val="11"/>
      <name val="Arial"/>
      <family val="2"/>
    </font>
    <font>
      <sz val="24"/>
      <name val="Arial"/>
      <family val="2"/>
    </font>
    <font>
      <u/>
      <sz val="10"/>
      <name val="Arial"/>
      <family val="2"/>
    </font>
    <font>
      <sz val="11"/>
      <color rgb="FF006100"/>
      <name val="Calibri"/>
      <family val="2"/>
      <scheme val="minor"/>
    </font>
    <font>
      <sz val="8"/>
      <color indexed="12"/>
      <name val="Arial"/>
      <family val="2"/>
    </font>
    <font>
      <sz val="10"/>
      <color indexed="12"/>
      <name val="Arial"/>
      <family val="2"/>
    </font>
    <font>
      <i/>
      <sz val="12"/>
      <name val="Arial"/>
      <family val="2"/>
    </font>
    <font>
      <sz val="9"/>
      <color indexed="12"/>
      <name val="Arial"/>
      <family val="2"/>
    </font>
    <font>
      <i/>
      <sz val="9"/>
      <name val="Arial"/>
      <family val="2"/>
    </font>
    <font>
      <b/>
      <i/>
      <u/>
      <sz val="12"/>
      <name val="Arial"/>
      <family val="2"/>
    </font>
    <font>
      <b/>
      <u/>
      <sz val="12"/>
      <name val="Arial"/>
      <family val="2"/>
    </font>
    <font>
      <b/>
      <i/>
      <sz val="12"/>
      <name val="Times New Roman"/>
      <family val="1"/>
    </font>
    <font>
      <b/>
      <sz val="12"/>
      <name val="Times New Roman"/>
      <family val="1"/>
    </font>
    <font>
      <b/>
      <sz val="14"/>
      <name val="Arial"/>
      <family val="2"/>
    </font>
    <font>
      <sz val="12"/>
      <name val="Times New Roman"/>
      <family val="1"/>
    </font>
    <font>
      <sz val="7"/>
      <name val="Times New Roman"/>
      <family val="1"/>
    </font>
    <font>
      <sz val="12"/>
      <color rgb="FF006100"/>
      <name val="Times New Roman"/>
      <family val="1"/>
    </font>
    <font>
      <u/>
      <sz val="12"/>
      <name val="Times New Roman"/>
      <family val="1"/>
    </font>
    <font>
      <i/>
      <sz val="12"/>
      <name val="Times New Roman"/>
      <family val="1"/>
    </font>
    <font>
      <sz val="8"/>
      <name val="Wingdings"/>
      <charset val="2"/>
    </font>
    <font>
      <sz val="11"/>
      <name val="Calibri"/>
      <family val="2"/>
    </font>
    <font>
      <b/>
      <sz val="9"/>
      <color rgb="FF000000"/>
      <name val="Tahoma"/>
      <family val="2"/>
    </font>
    <font>
      <sz val="9"/>
      <color rgb="FF000000"/>
      <name val="Tahoma"/>
      <family val="2"/>
    </font>
    <font>
      <i/>
      <sz val="12"/>
      <color rgb="FFFF0000"/>
      <name val="Arial"/>
      <family val="2"/>
    </font>
    <font>
      <sz val="10"/>
      <color rgb="FFFF0000"/>
      <name val="Arial"/>
      <family val="2"/>
    </font>
    <font>
      <b/>
      <sz val="8"/>
      <name val="Arial"/>
      <family val="2"/>
    </font>
    <font>
      <b/>
      <i/>
      <sz val="10"/>
      <color indexed="12"/>
      <name val="Arial"/>
      <family val="2"/>
    </font>
    <font>
      <b/>
      <sz val="10"/>
      <name val="Wingdings"/>
      <charset val="2"/>
    </font>
    <font>
      <b/>
      <i/>
      <u/>
      <sz val="11"/>
      <name val="Arial"/>
      <family val="2"/>
    </font>
    <font>
      <b/>
      <sz val="12"/>
      <color theme="1"/>
      <name val="Arial"/>
      <family val="2"/>
    </font>
    <font>
      <sz val="12"/>
      <color theme="0" tint="-0.499984740745262"/>
      <name val="Arial"/>
      <family val="2"/>
    </font>
    <font>
      <sz val="10"/>
      <color theme="0" tint="-0.499984740745262"/>
      <name val="Arial"/>
      <family val="2"/>
    </font>
    <font>
      <b/>
      <sz val="11"/>
      <color theme="0" tint="-0.499984740745262"/>
      <name val="Arial"/>
      <family val="2"/>
    </font>
    <font>
      <u/>
      <sz val="10"/>
      <color theme="10"/>
      <name val="Arial"/>
      <family val="2"/>
    </font>
    <font>
      <u/>
      <sz val="11"/>
      <color theme="10"/>
      <name val="Arial"/>
      <family val="2"/>
    </font>
    <font>
      <b/>
      <sz val="11"/>
      <color theme="1"/>
      <name val="Arial"/>
      <family val="2"/>
    </font>
    <font>
      <sz val="10"/>
      <color theme="0" tint="-0.249977111117893"/>
      <name val="Arial"/>
      <family val="2"/>
    </font>
    <font>
      <b/>
      <sz val="11"/>
      <color theme="0" tint="-0.249977111117893"/>
      <name val="Arial"/>
      <family val="2"/>
    </font>
    <font>
      <sz val="11"/>
      <color theme="0" tint="-0.249977111117893"/>
      <name val="Arial"/>
      <family val="2"/>
    </font>
    <font>
      <b/>
      <sz val="11"/>
      <name val="Times New Roman"/>
      <family val="1"/>
    </font>
    <font>
      <b/>
      <sz val="10"/>
      <color theme="3"/>
      <name val="Arial"/>
      <family val="2"/>
    </font>
    <font>
      <b/>
      <sz val="12"/>
      <color theme="3"/>
      <name val="Arial"/>
      <family val="2"/>
    </font>
    <font>
      <b/>
      <u/>
      <sz val="11"/>
      <name val="Calibri"/>
      <family val="2"/>
      <scheme val="minor"/>
    </font>
    <font>
      <sz val="11"/>
      <name val="Calibri"/>
      <family val="2"/>
      <scheme val="minor"/>
    </font>
    <font>
      <b/>
      <sz val="11"/>
      <name val="Calibri"/>
      <family val="2"/>
      <scheme val="minor"/>
    </font>
    <font>
      <sz val="10"/>
      <name val="Optima"/>
      <family val="2"/>
    </font>
    <font>
      <b/>
      <sz val="11"/>
      <color rgb="FF3D20FF"/>
      <name val="Arial"/>
      <family val="2"/>
    </font>
    <font>
      <b/>
      <sz val="10"/>
      <color theme="3" tint="-0.249977111117893"/>
      <name val="Arial"/>
      <family val="2"/>
    </font>
    <font>
      <sz val="10"/>
      <color indexed="9"/>
      <name val="Arial"/>
      <family val="2"/>
    </font>
  </fonts>
  <fills count="29">
    <fill>
      <patternFill patternType="none"/>
    </fill>
    <fill>
      <patternFill patternType="gray125"/>
    </fill>
    <fill>
      <patternFill patternType="solid">
        <fgColor indexed="42"/>
        <bgColor indexed="64"/>
      </patternFill>
    </fill>
    <fill>
      <patternFill patternType="solid">
        <fgColor indexed="62"/>
        <bgColor indexed="64"/>
      </patternFill>
    </fill>
    <fill>
      <patternFill patternType="solid">
        <fgColor indexed="57"/>
        <bgColor indexed="64"/>
      </patternFill>
    </fill>
    <fill>
      <patternFill patternType="solid">
        <fgColor indexed="18"/>
        <bgColor indexed="64"/>
      </patternFill>
    </fill>
    <fill>
      <patternFill patternType="solid">
        <fgColor indexed="44"/>
        <bgColor indexed="64"/>
      </patternFill>
    </fill>
    <fill>
      <patternFill patternType="solid">
        <fgColor indexed="55"/>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C6EFCE"/>
      </patternFill>
    </fill>
    <fill>
      <patternFill patternType="solid">
        <fgColor rgb="FFCCFFCC"/>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CFF"/>
        <bgColor indexed="64"/>
      </patternFill>
    </fill>
    <fill>
      <patternFill patternType="solid">
        <fgColor theme="0" tint="-0.499984740745262"/>
        <bgColor rgb="FF000000"/>
      </patternFill>
    </fill>
    <fill>
      <patternFill patternType="solid">
        <fgColor theme="0" tint="-0.499984740745262"/>
        <bgColor indexed="64"/>
      </patternFill>
    </fill>
    <fill>
      <patternFill patternType="solid">
        <fgColor rgb="FFFFFF00"/>
        <bgColor indexed="64"/>
      </patternFill>
    </fill>
    <fill>
      <patternFill patternType="solid">
        <fgColor rgb="FF53FFDD"/>
        <bgColor indexed="64"/>
      </patternFill>
    </fill>
    <fill>
      <patternFill patternType="solid">
        <fgColor rgb="FFFFC2EA"/>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14999847407452621"/>
        <bgColor indexed="64"/>
      </patternFill>
    </fill>
  </fills>
  <borders count="135">
    <border>
      <left/>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double">
        <color indexed="64"/>
      </right>
      <top style="dash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double">
        <color indexed="64"/>
      </bottom>
      <diagonal/>
    </border>
    <border>
      <left style="thin">
        <color indexed="64"/>
      </left>
      <right style="thin">
        <color indexed="64"/>
      </right>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diagonal/>
    </border>
    <border>
      <left/>
      <right style="thin">
        <color indexed="64"/>
      </right>
      <top/>
      <bottom style="double">
        <color indexed="64"/>
      </bottom>
      <diagonal/>
    </border>
    <border>
      <left/>
      <right style="double">
        <color indexed="64"/>
      </right>
      <top/>
      <bottom/>
      <diagonal/>
    </border>
    <border>
      <left/>
      <right style="double">
        <color indexed="64"/>
      </right>
      <top/>
      <bottom style="thin">
        <color indexed="64"/>
      </bottom>
      <diagonal/>
    </border>
    <border>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style="double">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dashed">
        <color indexed="64"/>
      </top>
      <bottom/>
      <diagonal/>
    </border>
    <border>
      <left style="double">
        <color indexed="64"/>
      </left>
      <right style="thin">
        <color indexed="64"/>
      </right>
      <top/>
      <bottom style="dotted">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dotted">
        <color indexed="64"/>
      </top>
      <bottom style="thin">
        <color indexed="64"/>
      </bottom>
      <diagonal/>
    </border>
  </borders>
  <cellStyleXfs count="15">
    <xf numFmtId="0" fontId="0" fillId="0" borderId="0"/>
    <xf numFmtId="43" fontId="2" fillId="0" borderId="0" applyFont="0" applyFill="0" applyBorder="0" applyAlignment="0" applyProtection="0"/>
    <xf numFmtId="44" fontId="2" fillId="0" borderId="0" applyFont="0" applyFill="0" applyBorder="0" applyAlignment="0" applyProtection="0"/>
    <xf numFmtId="0" fontId="12" fillId="0" borderId="0"/>
    <xf numFmtId="9" fontId="2" fillId="0" borderId="0" applyFont="0" applyFill="0" applyBorder="0" applyAlignment="0" applyProtection="0"/>
    <xf numFmtId="0" fontId="34" fillId="15" borderId="0" applyNumberFormat="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1" fillId="0" borderId="0"/>
    <xf numFmtId="44" fontId="2" fillId="0" borderId="0" applyFont="0" applyFill="0" applyBorder="0" applyAlignment="0" applyProtection="0"/>
    <xf numFmtId="9" fontId="2" fillId="0" borderId="0" applyFont="0" applyFill="0" applyBorder="0" applyAlignment="0" applyProtection="0"/>
    <xf numFmtId="0" fontId="64" fillId="0" borderId="0" applyNumberFormat="0" applyFill="0" applyBorder="0" applyAlignment="0" applyProtection="0"/>
    <xf numFmtId="9" fontId="2" fillId="0" borderId="0" applyFont="0" applyFill="0" applyBorder="0" applyAlignment="0" applyProtection="0"/>
    <xf numFmtId="0" fontId="76" fillId="0" borderId="0"/>
  </cellStyleXfs>
  <cellXfs count="1227">
    <xf numFmtId="0" fontId="0" fillId="0" borderId="0" xfId="0"/>
    <xf numFmtId="0" fontId="3" fillId="0" borderId="0" xfId="0" applyFont="1" applyAlignment="1">
      <alignment wrapText="1"/>
    </xf>
    <xf numFmtId="0" fontId="0" fillId="0" borderId="0" xfId="0" applyAlignment="1">
      <alignment wrapText="1"/>
    </xf>
    <xf numFmtId="0" fontId="5" fillId="0" borderId="0" xfId="0" applyFont="1" applyAlignment="1">
      <alignment wrapText="1"/>
    </xf>
    <xf numFmtId="0" fontId="4" fillId="0" borderId="0" xfId="0" applyFont="1" applyAlignment="1">
      <alignment wrapText="1"/>
    </xf>
    <xf numFmtId="0" fontId="4" fillId="0" borderId="0" xfId="0" applyFont="1"/>
    <xf numFmtId="0" fontId="10" fillId="0" borderId="0" xfId="0" applyFont="1"/>
    <xf numFmtId="0" fontId="0" fillId="2" borderId="0" xfId="0" applyFill="1" applyProtection="1">
      <protection locked="0"/>
    </xf>
    <xf numFmtId="0" fontId="13" fillId="2" borderId="5" xfId="3" applyFont="1" applyFill="1" applyBorder="1" applyAlignment="1" applyProtection="1">
      <alignment horizontal="center"/>
      <protection locked="0"/>
    </xf>
    <xf numFmtId="0" fontId="13" fillId="2" borderId="6" xfId="3" applyFont="1" applyFill="1" applyBorder="1" applyAlignment="1" applyProtection="1">
      <alignment horizontal="center" vertical="center"/>
      <protection locked="0"/>
    </xf>
    <xf numFmtId="0" fontId="13" fillId="2" borderId="7" xfId="3" applyFont="1" applyFill="1" applyBorder="1" applyAlignment="1" applyProtection="1">
      <alignment horizontal="center"/>
      <protection locked="0"/>
    </xf>
    <xf numFmtId="0" fontId="13" fillId="2" borderId="10" xfId="3" applyFont="1" applyFill="1" applyBorder="1" applyProtection="1">
      <protection locked="0"/>
    </xf>
    <xf numFmtId="0" fontId="13" fillId="2" borderId="11" xfId="3" applyFont="1" applyFill="1" applyBorder="1" applyAlignment="1" applyProtection="1">
      <alignment horizontal="center"/>
      <protection locked="0"/>
    </xf>
    <xf numFmtId="0" fontId="13" fillId="2" borderId="12" xfId="3" applyFont="1" applyFill="1" applyBorder="1" applyAlignment="1" applyProtection="1">
      <alignment horizontal="center"/>
      <protection locked="0"/>
    </xf>
    <xf numFmtId="0" fontId="13" fillId="2" borderId="14" xfId="3" applyFont="1" applyFill="1" applyBorder="1" applyAlignment="1" applyProtection="1">
      <alignment horizontal="center"/>
      <protection locked="0"/>
    </xf>
    <xf numFmtId="0" fontId="13" fillId="2" borderId="17" xfId="3" applyFont="1" applyFill="1" applyBorder="1" applyAlignment="1" applyProtection="1">
      <alignment horizontal="center"/>
      <protection locked="0"/>
    </xf>
    <xf numFmtId="0" fontId="13" fillId="2" borderId="18" xfId="3" applyFont="1" applyFill="1" applyBorder="1" applyAlignment="1" applyProtection="1">
      <alignment horizontal="center"/>
      <protection locked="0"/>
    </xf>
    <xf numFmtId="0" fontId="13" fillId="0" borderId="0" xfId="3" applyFont="1"/>
    <xf numFmtId="0" fontId="11" fillId="0" borderId="4" xfId="3" applyFont="1" applyBorder="1" applyAlignment="1">
      <alignment horizontal="right"/>
    </xf>
    <xf numFmtId="0" fontId="0" fillId="0" borderId="23" xfId="0" applyBorder="1"/>
    <xf numFmtId="0" fontId="11" fillId="0" borderId="10" xfId="3" applyFont="1" applyBorder="1" applyAlignment="1">
      <alignment horizontal="right"/>
    </xf>
    <xf numFmtId="0" fontId="11" fillId="0" borderId="16" xfId="3" applyFont="1" applyBorder="1" applyAlignment="1">
      <alignment horizontal="right"/>
    </xf>
    <xf numFmtId="0" fontId="0" fillId="0" borderId="20" xfId="0" applyBorder="1" applyAlignment="1">
      <alignment horizontal="center"/>
    </xf>
    <xf numFmtId="0" fontId="14" fillId="0" borderId="0" xfId="0" applyFont="1" applyAlignment="1">
      <alignment horizontal="right"/>
    </xf>
    <xf numFmtId="0" fontId="14" fillId="0" borderId="26" xfId="0" applyFont="1" applyBorder="1" applyAlignment="1">
      <alignment horizontal="center"/>
    </xf>
    <xf numFmtId="0" fontId="15" fillId="3" borderId="10" xfId="0" applyFont="1" applyFill="1" applyBorder="1" applyAlignment="1">
      <alignment horizontal="center"/>
    </xf>
    <xf numFmtId="0" fontId="15" fillId="4" borderId="10" xfId="0" applyFont="1" applyFill="1" applyBorder="1" applyAlignment="1">
      <alignment horizontal="center"/>
    </xf>
    <xf numFmtId="0" fontId="4" fillId="0" borderId="0" xfId="0" applyFont="1" applyAlignment="1">
      <alignment horizontal="left" wrapText="1"/>
    </xf>
    <xf numFmtId="0" fontId="13" fillId="0" borderId="20" xfId="0" applyFont="1" applyBorder="1" applyAlignment="1">
      <alignment horizontal="right" shrinkToFit="1"/>
    </xf>
    <xf numFmtId="0" fontId="0" fillId="0" borderId="20" xfId="0" applyBorder="1"/>
    <xf numFmtId="0" fontId="0" fillId="0" borderId="29" xfId="0" applyBorder="1"/>
    <xf numFmtId="0" fontId="4" fillId="0" borderId="30" xfId="0" applyFont="1" applyBorder="1" applyAlignment="1">
      <alignment horizontal="center" vertical="top" wrapText="1"/>
    </xf>
    <xf numFmtId="0" fontId="16" fillId="5" borderId="30" xfId="0" applyFont="1" applyFill="1" applyBorder="1" applyAlignment="1">
      <alignment horizontal="center" vertical="top" wrapText="1"/>
    </xf>
    <xf numFmtId="0" fontId="16" fillId="4" borderId="30" xfId="0" applyFont="1" applyFill="1" applyBorder="1" applyAlignment="1">
      <alignment horizontal="center" vertical="top" wrapText="1"/>
    </xf>
    <xf numFmtId="0" fontId="4" fillId="6" borderId="20" xfId="0" applyFont="1" applyFill="1" applyBorder="1" applyAlignment="1">
      <alignment horizontal="center"/>
    </xf>
    <xf numFmtId="0" fontId="0" fillId="6" borderId="4" xfId="0" applyFill="1" applyBorder="1" applyAlignment="1">
      <alignment horizontal="center" wrapText="1"/>
    </xf>
    <xf numFmtId="0" fontId="0" fillId="6" borderId="31" xfId="0" applyFill="1" applyBorder="1" applyAlignment="1">
      <alignment horizontal="center" wrapText="1"/>
    </xf>
    <xf numFmtId="42" fontId="0" fillId="0" borderId="27" xfId="0" applyNumberFormat="1" applyBorder="1"/>
    <xf numFmtId="42" fontId="0" fillId="0" borderId="8" xfId="0" applyNumberFormat="1" applyBorder="1"/>
    <xf numFmtId="37" fontId="0" fillId="2" borderId="27" xfId="0" applyNumberFormat="1" applyFill="1" applyBorder="1" applyProtection="1">
      <protection locked="0"/>
    </xf>
    <xf numFmtId="37" fontId="0" fillId="2" borderId="8" xfId="0" applyNumberFormat="1" applyFill="1" applyBorder="1" applyProtection="1">
      <protection locked="0"/>
    </xf>
    <xf numFmtId="0" fontId="4" fillId="0" borderId="32" xfId="0" applyFont="1" applyBorder="1" applyAlignment="1">
      <alignment horizontal="right"/>
    </xf>
    <xf numFmtId="42" fontId="0" fillId="0" borderId="33" xfId="0" applyNumberFormat="1" applyBorder="1"/>
    <xf numFmtId="42" fontId="0" fillId="0" borderId="34" xfId="0" applyNumberFormat="1" applyBorder="1"/>
    <xf numFmtId="0" fontId="4" fillId="0" borderId="0" xfId="0" applyFont="1" applyAlignment="1">
      <alignment horizontal="right"/>
    </xf>
    <xf numFmtId="0" fontId="4" fillId="0" borderId="0" xfId="0" applyFont="1" applyAlignment="1">
      <alignment horizontal="left"/>
    </xf>
    <xf numFmtId="42" fontId="9" fillId="0" borderId="33" xfId="0" applyNumberFormat="1" applyFont="1" applyBorder="1"/>
    <xf numFmtId="42" fontId="9" fillId="0" borderId="34" xfId="0" applyNumberFormat="1" applyFont="1" applyBorder="1"/>
    <xf numFmtId="42" fontId="9" fillId="0" borderId="27" xfId="0" applyNumberFormat="1" applyFont="1" applyBorder="1"/>
    <xf numFmtId="42" fontId="9" fillId="0" borderId="8" xfId="0" applyNumberFormat="1" applyFont="1" applyBorder="1"/>
    <xf numFmtId="0" fontId="0" fillId="2" borderId="35" xfId="0" applyFill="1" applyBorder="1" applyProtection="1">
      <protection locked="0"/>
    </xf>
    <xf numFmtId="42" fontId="0" fillId="0" borderId="36" xfId="0" applyNumberFormat="1" applyBorder="1"/>
    <xf numFmtId="37" fontId="0" fillId="2" borderId="37" xfId="0" applyNumberFormat="1" applyFill="1" applyBorder="1" applyProtection="1">
      <protection locked="0"/>
    </xf>
    <xf numFmtId="37" fontId="0" fillId="2" borderId="36" xfId="0" applyNumberFormat="1" applyFill="1" applyBorder="1" applyProtection="1">
      <protection locked="0"/>
    </xf>
    <xf numFmtId="37" fontId="0" fillId="2" borderId="38" xfId="0" applyNumberFormat="1" applyFill="1" applyBorder="1" applyProtection="1">
      <protection locked="0"/>
    </xf>
    <xf numFmtId="42" fontId="0" fillId="2" borderId="27" xfId="0" applyNumberFormat="1" applyFill="1" applyBorder="1" applyProtection="1">
      <protection locked="0"/>
    </xf>
    <xf numFmtId="42" fontId="0" fillId="2" borderId="8" xfId="0" applyNumberFormat="1" applyFill="1" applyBorder="1" applyProtection="1">
      <protection locked="0"/>
    </xf>
    <xf numFmtId="0" fontId="10" fillId="0" borderId="39" xfId="0" applyFont="1" applyBorder="1"/>
    <xf numFmtId="42" fontId="10" fillId="0" borderId="30" xfId="0" applyNumberFormat="1" applyFont="1" applyBorder="1"/>
    <xf numFmtId="42" fontId="10" fillId="0" borderId="27" xfId="0" applyNumberFormat="1" applyFont="1" applyBorder="1"/>
    <xf numFmtId="42" fontId="10" fillId="0" borderId="8" xfId="0" applyNumberFormat="1" applyFont="1" applyBorder="1"/>
    <xf numFmtId="0" fontId="10" fillId="0" borderId="20" xfId="0" applyFont="1" applyBorder="1"/>
    <xf numFmtId="42" fontId="10" fillId="0" borderId="4" xfId="0" applyNumberFormat="1" applyFont="1" applyBorder="1"/>
    <xf numFmtId="0" fontId="0" fillId="0" borderId="27" xfId="0" applyBorder="1"/>
    <xf numFmtId="0" fontId="10" fillId="0" borderId="0" xfId="0" applyFont="1" applyAlignment="1">
      <alignment horizontal="center"/>
    </xf>
    <xf numFmtId="0" fontId="0" fillId="0" borderId="0" xfId="0" applyAlignment="1">
      <alignment horizontal="center"/>
    </xf>
    <xf numFmtId="0" fontId="4" fillId="0" borderId="0" xfId="0" applyFont="1" applyAlignment="1">
      <alignment horizontal="center" wrapText="1"/>
    </xf>
    <xf numFmtId="0" fontId="4" fillId="6" borderId="23" xfId="0" applyFont="1" applyFill="1" applyBorder="1" applyAlignment="1">
      <alignment horizontal="center" wrapText="1"/>
    </xf>
    <xf numFmtId="4" fontId="17" fillId="8" borderId="39" xfId="0" applyNumberFormat="1" applyFont="1" applyFill="1" applyBorder="1" applyAlignment="1">
      <alignment horizontal="left"/>
    </xf>
    <xf numFmtId="0" fontId="18" fillId="8" borderId="39" xfId="0" applyFont="1" applyFill="1" applyBorder="1" applyAlignment="1">
      <alignment horizontal="center"/>
    </xf>
    <xf numFmtId="0" fontId="2" fillId="0" borderId="0" xfId="0" applyFont="1" applyAlignment="1">
      <alignment horizontal="center"/>
    </xf>
    <xf numFmtId="4" fontId="4" fillId="0" borderId="0" xfId="0" applyNumberFormat="1" applyFont="1" applyAlignment="1">
      <alignment horizontal="right"/>
    </xf>
    <xf numFmtId="4" fontId="17" fillId="8" borderId="0" xfId="0" applyNumberFormat="1" applyFont="1" applyFill="1" applyAlignment="1">
      <alignment horizontal="left"/>
    </xf>
    <xf numFmtId="0" fontId="2" fillId="8" borderId="0" xfId="0" applyFont="1" applyFill="1" applyAlignment="1">
      <alignment horizontal="center"/>
    </xf>
    <xf numFmtId="0" fontId="17" fillId="8" borderId="0" xfId="0" applyFont="1" applyFill="1"/>
    <xf numFmtId="4" fontId="17" fillId="8" borderId="0" xfId="0" applyNumberFormat="1" applyFont="1" applyFill="1"/>
    <xf numFmtId="4" fontId="4" fillId="0" borderId="0" xfId="0" applyNumberFormat="1" applyFont="1" applyAlignment="1">
      <alignment horizontal="right" wrapText="1"/>
    </xf>
    <xf numFmtId="4" fontId="17" fillId="8" borderId="0" xfId="0" applyNumberFormat="1" applyFont="1" applyFill="1" applyAlignment="1">
      <alignment horizontal="left" vertical="center"/>
    </xf>
    <xf numFmtId="0" fontId="2" fillId="8" borderId="0" xfId="0" applyFont="1" applyFill="1" applyAlignment="1">
      <alignment horizontal="center" wrapText="1"/>
    </xf>
    <xf numFmtId="0" fontId="0" fillId="0" borderId="0" xfId="0" applyAlignment="1">
      <alignment horizontal="center" wrapText="1"/>
    </xf>
    <xf numFmtId="0" fontId="18" fillId="8" borderId="0" xfId="0" applyFont="1" applyFill="1" applyAlignment="1">
      <alignment horizontal="center" wrapText="1"/>
    </xf>
    <xf numFmtId="0" fontId="9" fillId="0" borderId="0" xfId="0" applyFont="1" applyAlignment="1">
      <alignment horizontal="center" wrapText="1"/>
    </xf>
    <xf numFmtId="0" fontId="4" fillId="0" borderId="0" xfId="0" applyFont="1" applyAlignment="1">
      <alignment horizontal="center"/>
    </xf>
    <xf numFmtId="0" fontId="10" fillId="0" borderId="26" xfId="0" applyFont="1" applyBorder="1"/>
    <xf numFmtId="0" fontId="10" fillId="0" borderId="23" xfId="0" applyFont="1" applyBorder="1" applyAlignment="1">
      <alignment horizontal="center"/>
    </xf>
    <xf numFmtId="0" fontId="13" fillId="0" borderId="0" xfId="3" applyFont="1" applyAlignment="1">
      <alignment horizontal="left"/>
    </xf>
    <xf numFmtId="0" fontId="20" fillId="0" borderId="0" xfId="3" applyFont="1" applyAlignment="1">
      <alignment horizontal="left"/>
    </xf>
    <xf numFmtId="0" fontId="21" fillId="0" borderId="0" xfId="3" applyFont="1" applyAlignment="1">
      <alignment horizontal="left"/>
    </xf>
    <xf numFmtId="0" fontId="22" fillId="0" borderId="0" xfId="3" applyFont="1" applyAlignment="1">
      <alignment horizontal="left"/>
    </xf>
    <xf numFmtId="0" fontId="7" fillId="0" borderId="0" xfId="3" applyFont="1" applyAlignment="1">
      <alignment horizontal="left"/>
    </xf>
    <xf numFmtId="0" fontId="11" fillId="0" borderId="42" xfId="3" applyFont="1" applyBorder="1" applyAlignment="1">
      <alignment horizontal="center" wrapText="1"/>
    </xf>
    <xf numFmtId="0" fontId="11" fillId="0" borderId="43" xfId="3" applyFont="1" applyBorder="1" applyAlignment="1">
      <alignment horizontal="center" wrapText="1"/>
    </xf>
    <xf numFmtId="0" fontId="13" fillId="2" borderId="5" xfId="3" applyFont="1" applyFill="1" applyBorder="1" applyProtection="1">
      <protection locked="0"/>
    </xf>
    <xf numFmtId="0" fontId="13" fillId="2" borderId="2" xfId="3" applyFont="1" applyFill="1" applyBorder="1" applyProtection="1">
      <protection locked="0"/>
    </xf>
    <xf numFmtId="0" fontId="11" fillId="0" borderId="0" xfId="3" applyFont="1"/>
    <xf numFmtId="166" fontId="11" fillId="0" borderId="0" xfId="3" applyNumberFormat="1" applyFont="1" applyAlignment="1">
      <alignment horizontal="right"/>
    </xf>
    <xf numFmtId="0" fontId="23" fillId="0" borderId="0" xfId="3" applyFont="1"/>
    <xf numFmtId="0" fontId="13" fillId="2" borderId="44" xfId="3" applyFont="1" applyFill="1" applyBorder="1" applyAlignment="1" applyProtection="1">
      <alignment horizontal="left"/>
      <protection locked="0"/>
    </xf>
    <xf numFmtId="0" fontId="13" fillId="2" borderId="6" xfId="3" applyFont="1" applyFill="1" applyBorder="1" applyProtection="1">
      <protection locked="0"/>
    </xf>
    <xf numFmtId="0" fontId="13" fillId="9" borderId="0" xfId="3" applyFont="1" applyFill="1"/>
    <xf numFmtId="0" fontId="13" fillId="9" borderId="27" xfId="3" applyFont="1" applyFill="1" applyBorder="1"/>
    <xf numFmtId="0" fontId="13" fillId="2" borderId="22" xfId="3" applyFont="1" applyFill="1" applyBorder="1" applyAlignment="1" applyProtection="1">
      <alignment horizontal="left"/>
      <protection locked="0"/>
    </xf>
    <xf numFmtId="0" fontId="13" fillId="2" borderId="45" xfId="3" applyFont="1" applyFill="1" applyBorder="1" applyAlignment="1" applyProtection="1">
      <alignment horizontal="left"/>
      <protection locked="0"/>
    </xf>
    <xf numFmtId="0" fontId="7" fillId="0" borderId="47" xfId="3" applyFont="1" applyBorder="1"/>
    <xf numFmtId="0" fontId="13" fillId="0" borderId="48" xfId="3" applyFont="1" applyBorder="1"/>
    <xf numFmtId="0" fontId="13" fillId="0" borderId="1" xfId="3" applyFont="1" applyBorder="1"/>
    <xf numFmtId="0" fontId="13" fillId="9" borderId="50" xfId="3" applyFont="1" applyFill="1" applyBorder="1"/>
    <xf numFmtId="0" fontId="7" fillId="0" borderId="51" xfId="3" applyFont="1" applyBorder="1" applyAlignment="1">
      <alignment horizontal="right"/>
    </xf>
    <xf numFmtId="0" fontId="7" fillId="0" borderId="0" xfId="3" applyFont="1" applyAlignment="1">
      <alignment horizontal="right"/>
    </xf>
    <xf numFmtId="0" fontId="7" fillId="0" borderId="0" xfId="3" applyFont="1"/>
    <xf numFmtId="0" fontId="0" fillId="0" borderId="20" xfId="0" applyBorder="1" applyAlignment="1">
      <alignment horizontal="left"/>
    </xf>
    <xf numFmtId="0" fontId="9" fillId="0" borderId="0" xfId="0" applyFont="1" applyAlignment="1">
      <alignment horizontal="left" wrapText="1" indent="1"/>
    </xf>
    <xf numFmtId="4" fontId="9" fillId="0" borderId="0" xfId="0" applyNumberFormat="1" applyFont="1" applyAlignment="1">
      <alignment horizontal="left" indent="1"/>
    </xf>
    <xf numFmtId="0" fontId="9" fillId="0" borderId="0" xfId="0" applyFont="1" applyAlignment="1">
      <alignment horizontal="left" indent="1"/>
    </xf>
    <xf numFmtId="4" fontId="9" fillId="0" borderId="0" xfId="0" applyNumberFormat="1" applyFont="1" applyAlignment="1">
      <alignment horizontal="left" vertical="center" indent="1"/>
    </xf>
    <xf numFmtId="0" fontId="0" fillId="0" borderId="0" xfId="0" applyAlignment="1">
      <alignment horizontal="left"/>
    </xf>
    <xf numFmtId="0" fontId="16" fillId="10" borderId="13" xfId="0" applyFont="1" applyFill="1" applyBorder="1" applyAlignment="1">
      <alignment horizontal="center" vertical="top" wrapText="1"/>
    </xf>
    <xf numFmtId="3" fontId="10" fillId="0" borderId="0" xfId="0" applyNumberFormat="1" applyFont="1" applyAlignment="1">
      <alignment horizontal="center"/>
    </xf>
    <xf numFmtId="3" fontId="0" fillId="0" borderId="20" xfId="0" applyNumberFormat="1" applyBorder="1" applyAlignment="1">
      <alignment horizontal="center"/>
    </xf>
    <xf numFmtId="3" fontId="0" fillId="0" borderId="0" xfId="0" applyNumberFormat="1" applyAlignment="1">
      <alignment horizontal="center"/>
    </xf>
    <xf numFmtId="3" fontId="4" fillId="0" borderId="0" xfId="0" applyNumberFormat="1" applyFont="1" applyAlignment="1">
      <alignment horizontal="center" wrapText="1"/>
    </xf>
    <xf numFmtId="3" fontId="4" fillId="0" borderId="20" xfId="0" applyNumberFormat="1" applyFont="1" applyBorder="1" applyAlignment="1">
      <alignment horizontal="center" wrapText="1"/>
    </xf>
    <xf numFmtId="3" fontId="0" fillId="0" borderId="0" xfId="0" applyNumberFormat="1"/>
    <xf numFmtId="3" fontId="4" fillId="6" borderId="23" xfId="0" applyNumberFormat="1" applyFont="1" applyFill="1" applyBorder="1" applyAlignment="1">
      <alignment horizontal="center" wrapText="1"/>
    </xf>
    <xf numFmtId="3" fontId="4" fillId="6" borderId="23" xfId="0" applyNumberFormat="1" applyFont="1" applyFill="1" applyBorder="1" applyAlignment="1">
      <alignment horizontal="center"/>
    </xf>
    <xf numFmtId="3" fontId="18" fillId="8" borderId="0" xfId="0" applyNumberFormat="1" applyFont="1" applyFill="1" applyAlignment="1">
      <alignment horizontal="center"/>
    </xf>
    <xf numFmtId="3" fontId="0" fillId="8" borderId="0" xfId="0" applyNumberFormat="1" applyFill="1"/>
    <xf numFmtId="3" fontId="2" fillId="2" borderId="0" xfId="0" applyNumberFormat="1" applyFont="1" applyFill="1" applyProtection="1">
      <protection locked="0"/>
    </xf>
    <xf numFmtId="3" fontId="0" fillId="0" borderId="0" xfId="0" applyNumberFormat="1" applyProtection="1">
      <protection locked="0"/>
    </xf>
    <xf numFmtId="3" fontId="0" fillId="2" borderId="0" xfId="0" applyNumberFormat="1" applyFill="1" applyProtection="1">
      <protection locked="0"/>
    </xf>
    <xf numFmtId="3" fontId="4" fillId="0" borderId="0" xfId="0" applyNumberFormat="1" applyFont="1"/>
    <xf numFmtId="3" fontId="2" fillId="8" borderId="0" xfId="0" applyNumberFormat="1" applyFont="1" applyFill="1"/>
    <xf numFmtId="3" fontId="2" fillId="8" borderId="0" xfId="0" applyNumberFormat="1" applyFont="1" applyFill="1" applyAlignment="1">
      <alignment horizontal="center" wrapText="1"/>
    </xf>
    <xf numFmtId="3" fontId="0" fillId="2" borderId="0" xfId="0" applyNumberFormat="1" applyFill="1" applyAlignment="1" applyProtection="1">
      <alignment horizontal="right" wrapText="1"/>
      <protection locked="0"/>
    </xf>
    <xf numFmtId="3" fontId="18" fillId="8" borderId="0" xfId="0" applyNumberFormat="1" applyFont="1" applyFill="1" applyAlignment="1">
      <alignment horizontal="center" wrapText="1"/>
    </xf>
    <xf numFmtId="3" fontId="2" fillId="2" borderId="0" xfId="0" applyNumberFormat="1" applyFont="1" applyFill="1" applyAlignment="1" applyProtection="1">
      <alignment horizontal="right"/>
      <protection locked="0"/>
    </xf>
    <xf numFmtId="3" fontId="9" fillId="2" borderId="0" xfId="0" applyNumberFormat="1" applyFont="1" applyFill="1" applyAlignment="1" applyProtection="1">
      <alignment horizontal="right" wrapText="1"/>
      <protection locked="0"/>
    </xf>
    <xf numFmtId="3" fontId="10" fillId="0" borderId="23" xfId="0" applyNumberFormat="1" applyFont="1" applyBorder="1"/>
    <xf numFmtId="4" fontId="17" fillId="11" borderId="0" xfId="0" applyNumberFormat="1" applyFont="1" applyFill="1" applyAlignment="1">
      <alignment horizontal="left" vertical="center"/>
    </xf>
    <xf numFmtId="3" fontId="2" fillId="11" borderId="0" xfId="0" applyNumberFormat="1" applyFont="1" applyFill="1" applyAlignment="1">
      <alignment horizontal="center" wrapText="1"/>
    </xf>
    <xf numFmtId="3" fontId="0" fillId="11" borderId="0" xfId="0" applyNumberFormat="1" applyFill="1"/>
    <xf numFmtId="0" fontId="27" fillId="0" borderId="0" xfId="0" applyFont="1"/>
    <xf numFmtId="0" fontId="27" fillId="0" borderId="0" xfId="0" applyFont="1" applyAlignment="1">
      <alignment horizontal="center"/>
    </xf>
    <xf numFmtId="3" fontId="27" fillId="0" borderId="0" xfId="0" applyNumberFormat="1" applyFont="1"/>
    <xf numFmtId="3" fontId="10" fillId="0" borderId="0" xfId="0" applyNumberFormat="1" applyFont="1"/>
    <xf numFmtId="3" fontId="2" fillId="0" borderId="0" xfId="0" applyNumberFormat="1" applyFont="1" applyProtection="1">
      <protection locked="0"/>
    </xf>
    <xf numFmtId="0" fontId="10" fillId="6" borderId="23" xfId="0" applyFont="1" applyFill="1" applyBorder="1" applyAlignment="1">
      <alignment horizontal="center"/>
    </xf>
    <xf numFmtId="0" fontId="10" fillId="6" borderId="0" xfId="0" applyFont="1" applyFill="1"/>
    <xf numFmtId="0" fontId="13" fillId="2" borderId="61" xfId="3" applyFont="1" applyFill="1" applyBorder="1" applyProtection="1">
      <protection locked="0"/>
    </xf>
    <xf numFmtId="0" fontId="13" fillId="2" borderId="26" xfId="3" applyFont="1" applyFill="1" applyBorder="1" applyProtection="1">
      <protection locked="0"/>
    </xf>
    <xf numFmtId="0" fontId="13" fillId="2" borderId="60" xfId="3" applyFont="1" applyFill="1" applyBorder="1" applyProtection="1">
      <protection locked="0"/>
    </xf>
    <xf numFmtId="0" fontId="13" fillId="9" borderId="62" xfId="3" applyFont="1" applyFill="1" applyBorder="1"/>
    <xf numFmtId="0" fontId="13" fillId="9" borderId="28" xfId="3" applyFont="1" applyFill="1" applyBorder="1"/>
    <xf numFmtId="0" fontId="28" fillId="2" borderId="5" xfId="0" applyFont="1" applyFill="1" applyBorder="1" applyAlignment="1" applyProtection="1">
      <alignment horizontal="left" indent="1"/>
      <protection locked="0"/>
    </xf>
    <xf numFmtId="9" fontId="7" fillId="2" borderId="5" xfId="4" applyFont="1" applyFill="1" applyBorder="1" applyAlignment="1" applyProtection="1">
      <alignment horizontal="center"/>
      <protection locked="0"/>
    </xf>
    <xf numFmtId="167" fontId="7" fillId="2" borderId="5" xfId="4" applyNumberFormat="1" applyFont="1" applyFill="1" applyBorder="1" applyAlignment="1" applyProtection="1">
      <alignment horizontal="center"/>
      <protection locked="0"/>
    </xf>
    <xf numFmtId="167" fontId="7" fillId="12" borderId="5" xfId="4" applyNumberFormat="1" applyFont="1" applyFill="1" applyBorder="1" applyAlignment="1" applyProtection="1">
      <alignment horizontal="center"/>
    </xf>
    <xf numFmtId="0" fontId="13" fillId="0" borderId="1" xfId="3" applyFont="1" applyBorder="1" applyAlignment="1">
      <alignment horizontal="left"/>
    </xf>
    <xf numFmtId="0" fontId="23" fillId="0" borderId="1" xfId="3" applyFont="1" applyBorder="1"/>
    <xf numFmtId="0" fontId="13" fillId="2" borderId="66" xfId="3" applyFont="1" applyFill="1" applyBorder="1" applyAlignment="1" applyProtection="1">
      <alignment horizontal="left"/>
      <protection locked="0"/>
    </xf>
    <xf numFmtId="3" fontId="13" fillId="2" borderId="7" xfId="1" applyNumberFormat="1" applyFont="1" applyFill="1" applyBorder="1" applyAlignment="1" applyProtection="1">
      <alignment horizontal="center"/>
      <protection locked="0"/>
    </xf>
    <xf numFmtId="0" fontId="13" fillId="2" borderId="7" xfId="3" applyFont="1" applyFill="1" applyBorder="1" applyAlignment="1" applyProtection="1">
      <alignment horizontal="center" wrapText="1"/>
      <protection locked="0"/>
    </xf>
    <xf numFmtId="0" fontId="13" fillId="2" borderId="67" xfId="3" applyFont="1" applyFill="1" applyBorder="1" applyAlignment="1" applyProtection="1">
      <alignment horizontal="left" wrapText="1"/>
      <protection locked="0"/>
    </xf>
    <xf numFmtId="3" fontId="13" fillId="2" borderId="11" xfId="1" applyNumberFormat="1" applyFont="1" applyFill="1" applyBorder="1" applyAlignment="1" applyProtection="1">
      <alignment horizontal="center"/>
      <protection locked="0"/>
    </xf>
    <xf numFmtId="0" fontId="13" fillId="2" borderId="9" xfId="3" applyFont="1" applyFill="1" applyBorder="1" applyAlignment="1" applyProtection="1">
      <alignment horizontal="left" wrapText="1"/>
      <protection locked="0"/>
    </xf>
    <xf numFmtId="0" fontId="13" fillId="2" borderId="68" xfId="3" applyFont="1" applyFill="1" applyBorder="1" applyAlignment="1" applyProtection="1">
      <alignment horizontal="left" wrapText="1"/>
      <protection locked="0"/>
    </xf>
    <xf numFmtId="0" fontId="13" fillId="2" borderId="2" xfId="3" applyFont="1" applyFill="1" applyBorder="1" applyAlignment="1" applyProtection="1">
      <alignment horizontal="center"/>
      <protection locked="0"/>
    </xf>
    <xf numFmtId="3" fontId="13" fillId="2" borderId="2" xfId="3" applyNumberFormat="1" applyFont="1" applyFill="1" applyBorder="1" applyProtection="1">
      <protection locked="0"/>
    </xf>
    <xf numFmtId="49" fontId="13" fillId="2" borderId="5" xfId="3" applyNumberFormat="1" applyFont="1" applyFill="1" applyBorder="1" applyProtection="1">
      <protection locked="0"/>
    </xf>
    <xf numFmtId="49" fontId="13" fillId="2" borderId="2" xfId="3" applyNumberFormat="1" applyFont="1" applyFill="1" applyBorder="1" applyProtection="1">
      <protection locked="0"/>
    </xf>
    <xf numFmtId="49" fontId="13" fillId="2" borderId="7" xfId="3" applyNumberFormat="1" applyFont="1" applyFill="1" applyBorder="1" applyAlignment="1" applyProtection="1">
      <alignment horizontal="center"/>
      <protection locked="0"/>
    </xf>
    <xf numFmtId="9" fontId="13" fillId="2" borderId="50" xfId="3" applyNumberFormat="1" applyFont="1" applyFill="1" applyBorder="1" applyAlignment="1" applyProtection="1">
      <alignment horizontal="center"/>
      <protection locked="0"/>
    </xf>
    <xf numFmtId="49" fontId="13" fillId="2" borderId="6" xfId="3" applyNumberFormat="1" applyFont="1" applyFill="1" applyBorder="1" applyProtection="1">
      <protection locked="0"/>
    </xf>
    <xf numFmtId="3" fontId="13" fillId="2" borderId="69" xfId="3" applyNumberFormat="1" applyFont="1" applyFill="1" applyBorder="1" applyProtection="1">
      <protection locked="0"/>
    </xf>
    <xf numFmtId="3" fontId="13" fillId="2" borderId="10" xfId="3" applyNumberFormat="1" applyFont="1" applyFill="1" applyBorder="1" applyProtection="1">
      <protection locked="0"/>
    </xf>
    <xf numFmtId="3" fontId="13" fillId="2" borderId="58" xfId="3" applyNumberFormat="1" applyFont="1" applyFill="1" applyBorder="1" applyProtection="1">
      <protection locked="0"/>
    </xf>
    <xf numFmtId="3" fontId="13" fillId="2" borderId="5" xfId="3" applyNumberFormat="1" applyFont="1" applyFill="1" applyBorder="1" applyProtection="1">
      <protection locked="0"/>
    </xf>
    <xf numFmtId="1" fontId="28" fillId="2" borderId="5" xfId="4" applyNumberFormat="1" applyFont="1" applyFill="1" applyBorder="1" applyAlignment="1" applyProtection="1">
      <alignment horizontal="center"/>
      <protection locked="0"/>
    </xf>
    <xf numFmtId="3" fontId="13" fillId="2" borderId="12" xfId="3" applyNumberFormat="1" applyFont="1" applyFill="1" applyBorder="1" applyProtection="1">
      <protection locked="0"/>
    </xf>
    <xf numFmtId="49" fontId="13" fillId="2" borderId="12" xfId="3" applyNumberFormat="1" applyFont="1" applyFill="1" applyBorder="1" applyProtection="1">
      <protection locked="0"/>
    </xf>
    <xf numFmtId="0" fontId="13" fillId="0" borderId="40" xfId="3" applyFont="1" applyBorder="1" applyAlignment="1">
      <alignment horizontal="left"/>
    </xf>
    <xf numFmtId="0" fontId="11" fillId="0" borderId="72" xfId="3" applyFont="1" applyBorder="1" applyAlignment="1">
      <alignment horizontal="center"/>
    </xf>
    <xf numFmtId="0" fontId="11" fillId="0" borderId="21" xfId="3" applyFont="1" applyBorder="1" applyAlignment="1">
      <alignment horizontal="center"/>
    </xf>
    <xf numFmtId="0" fontId="11" fillId="0" borderId="9" xfId="3" applyFont="1" applyBorder="1" applyAlignment="1">
      <alignment horizontal="left"/>
    </xf>
    <xf numFmtId="0" fontId="11" fillId="0" borderId="15" xfId="3" applyFont="1" applyBorder="1" applyAlignment="1">
      <alignment horizontal="left"/>
    </xf>
    <xf numFmtId="0" fontId="11" fillId="0" borderId="0" xfId="3" applyFont="1" applyAlignment="1">
      <alignment horizontal="center" vertical="center"/>
    </xf>
    <xf numFmtId="0" fontId="11" fillId="0" borderId="40" xfId="3" applyFont="1" applyBorder="1" applyAlignment="1">
      <alignment horizontal="left"/>
    </xf>
    <xf numFmtId="0" fontId="13" fillId="2" borderId="21" xfId="3" applyFont="1" applyFill="1" applyBorder="1" applyAlignment="1" applyProtection="1">
      <alignment horizontal="center"/>
      <protection locked="0"/>
    </xf>
    <xf numFmtId="0" fontId="13" fillId="0" borderId="0" xfId="0" applyFont="1"/>
    <xf numFmtId="0" fontId="13" fillId="13" borderId="0" xfId="3" applyFont="1" applyFill="1" applyAlignment="1" applyProtection="1">
      <alignment horizontal="center"/>
      <protection locked="0"/>
    </xf>
    <xf numFmtId="0" fontId="2" fillId="0" borderId="0" xfId="0" applyFont="1" applyAlignment="1">
      <alignment horizontal="right" wrapText="1"/>
    </xf>
    <xf numFmtId="0" fontId="2" fillId="0" borderId="0" xfId="0" applyFont="1"/>
    <xf numFmtId="0" fontId="13" fillId="2" borderId="26" xfId="3" applyFont="1" applyFill="1" applyBorder="1" applyAlignment="1" applyProtection="1">
      <alignment wrapText="1"/>
      <protection locked="0"/>
    </xf>
    <xf numFmtId="0" fontId="13" fillId="2" borderId="82" xfId="3" applyFont="1" applyFill="1" applyBorder="1" applyAlignment="1" applyProtection="1">
      <alignment horizontal="left" wrapText="1"/>
      <protection locked="0"/>
    </xf>
    <xf numFmtId="0" fontId="13" fillId="2" borderId="83" xfId="3" applyFont="1" applyFill="1" applyBorder="1" applyAlignment="1" applyProtection="1">
      <alignment horizontal="left" wrapText="1"/>
      <protection locked="0"/>
    </xf>
    <xf numFmtId="0" fontId="13" fillId="2" borderId="84" xfId="3" applyFont="1" applyFill="1" applyBorder="1" applyAlignment="1" applyProtection="1">
      <alignment horizontal="left" wrapText="1"/>
      <protection locked="0"/>
    </xf>
    <xf numFmtId="0" fontId="13" fillId="2" borderId="85" xfId="3" applyFont="1" applyFill="1" applyBorder="1" applyAlignment="1" applyProtection="1">
      <alignment horizontal="left"/>
      <protection locked="0"/>
    </xf>
    <xf numFmtId="0" fontId="13" fillId="2" borderId="64" xfId="3" applyFont="1" applyFill="1" applyBorder="1" applyAlignment="1" applyProtection="1">
      <alignment wrapText="1"/>
      <protection locked="0"/>
    </xf>
    <xf numFmtId="0" fontId="13" fillId="2" borderId="77" xfId="3" applyFont="1" applyFill="1" applyBorder="1" applyProtection="1">
      <protection locked="0"/>
    </xf>
    <xf numFmtId="0" fontId="2" fillId="0" borderId="0" xfId="0" applyFont="1" applyAlignment="1">
      <alignment wrapText="1"/>
    </xf>
    <xf numFmtId="0" fontId="10" fillId="13" borderId="0" xfId="0" applyFont="1" applyFill="1" applyAlignment="1">
      <alignment horizontal="center"/>
    </xf>
    <xf numFmtId="3" fontId="4" fillId="13" borderId="0" xfId="0" applyNumberFormat="1" applyFont="1" applyFill="1" applyAlignment="1">
      <alignment horizontal="center"/>
    </xf>
    <xf numFmtId="3" fontId="4" fillId="13" borderId="0" xfId="0" applyNumberFormat="1" applyFont="1" applyFill="1" applyAlignment="1">
      <alignment horizontal="center" wrapText="1"/>
    </xf>
    <xf numFmtId="0" fontId="5" fillId="0" borderId="0" xfId="0" applyFont="1" applyAlignment="1">
      <alignment horizontal="right"/>
    </xf>
    <xf numFmtId="0" fontId="5" fillId="0" borderId="20" xfId="0" applyFont="1" applyBorder="1" applyAlignment="1">
      <alignment horizontal="right"/>
    </xf>
    <xf numFmtId="0" fontId="5" fillId="0" borderId="5" xfId="0" applyFont="1" applyBorder="1" applyAlignment="1">
      <alignment horizontal="right"/>
    </xf>
    <xf numFmtId="0" fontId="2" fillId="2" borderId="0" xfId="0" applyFont="1" applyFill="1" applyProtection="1">
      <protection locked="0"/>
    </xf>
    <xf numFmtId="0" fontId="7" fillId="0" borderId="0" xfId="3" applyFont="1" applyAlignment="1">
      <alignment horizontal="center"/>
    </xf>
    <xf numFmtId="0" fontId="3" fillId="0" borderId="0" xfId="6" applyFont="1" applyAlignment="1">
      <alignment horizontal="left"/>
    </xf>
    <xf numFmtId="0" fontId="2" fillId="0" borderId="0" xfId="6"/>
    <xf numFmtId="0" fontId="2" fillId="0" borderId="0" xfId="6" applyAlignment="1">
      <alignment horizontal="center"/>
    </xf>
    <xf numFmtId="0" fontId="14" fillId="0" borderId="94" xfId="6" applyFont="1" applyBorder="1" applyAlignment="1">
      <alignment horizontal="right"/>
    </xf>
    <xf numFmtId="0" fontId="4" fillId="0" borderId="95" xfId="6" applyFont="1" applyBorder="1" applyAlignment="1">
      <alignment horizontal="left" wrapText="1"/>
    </xf>
    <xf numFmtId="0" fontId="2" fillId="0" borderId="95" xfId="6" applyBorder="1"/>
    <xf numFmtId="0" fontId="14" fillId="0" borderId="64" xfId="6" applyFont="1" applyBorder="1" applyAlignment="1">
      <alignment horizontal="center"/>
    </xf>
    <xf numFmtId="0" fontId="15" fillId="3" borderId="12" xfId="6" applyFont="1" applyFill="1" applyBorder="1" applyAlignment="1">
      <alignment horizontal="center" wrapText="1"/>
    </xf>
    <xf numFmtId="0" fontId="15" fillId="4" borderId="4" xfId="6" applyFont="1" applyFill="1" applyBorder="1" applyAlignment="1">
      <alignment horizontal="center" wrapText="1"/>
    </xf>
    <xf numFmtId="0" fontId="2" fillId="0" borderId="5" xfId="6" applyBorder="1"/>
    <xf numFmtId="0" fontId="14" fillId="0" borderId="50" xfId="6" applyFont="1" applyBorder="1" applyAlignment="1">
      <alignment horizontal="right"/>
    </xf>
    <xf numFmtId="3" fontId="4" fillId="2" borderId="5" xfId="6" applyNumberFormat="1" applyFont="1" applyFill="1" applyBorder="1" applyAlignment="1" applyProtection="1">
      <alignment horizontal="center" wrapText="1"/>
      <protection locked="0"/>
    </xf>
    <xf numFmtId="0" fontId="4" fillId="0" borderId="0" xfId="6" applyFont="1" applyAlignment="1">
      <alignment horizontal="center" wrapText="1"/>
    </xf>
    <xf numFmtId="0" fontId="4" fillId="2" borderId="5" xfId="6" applyFont="1" applyFill="1" applyBorder="1" applyAlignment="1" applyProtection="1">
      <alignment horizontal="center" wrapText="1"/>
      <protection locked="0"/>
    </xf>
    <xf numFmtId="0" fontId="14" fillId="0" borderId="62" xfId="6" applyFont="1" applyBorder="1" applyAlignment="1">
      <alignment horizontal="right"/>
    </xf>
    <xf numFmtId="0" fontId="4" fillId="0" borderId="63" xfId="6" applyFont="1" applyBorder="1" applyAlignment="1">
      <alignment horizontal="center" wrapText="1"/>
    </xf>
    <xf numFmtId="0" fontId="2" fillId="0" borderId="63" xfId="6" applyBorder="1"/>
    <xf numFmtId="0" fontId="4" fillId="0" borderId="10" xfId="6" applyFont="1" applyBorder="1" applyAlignment="1">
      <alignment horizontal="center" wrapText="1"/>
    </xf>
    <xf numFmtId="0" fontId="16" fillId="5" borderId="5" xfId="6" applyFont="1" applyFill="1" applyBorder="1" applyAlignment="1">
      <alignment horizontal="center" wrapText="1"/>
    </xf>
    <xf numFmtId="0" fontId="16" fillId="4" borderId="23" xfId="6" applyFont="1" applyFill="1" applyBorder="1" applyAlignment="1">
      <alignment horizontal="center" wrapText="1"/>
    </xf>
    <xf numFmtId="0" fontId="16" fillId="3" borderId="23" xfId="6" applyFont="1" applyFill="1" applyBorder="1"/>
    <xf numFmtId="0" fontId="16" fillId="3" borderId="10" xfId="6" applyFont="1" applyFill="1" applyBorder="1"/>
    <xf numFmtId="0" fontId="4" fillId="6" borderId="4" xfId="6" applyFont="1" applyFill="1" applyBorder="1" applyAlignment="1">
      <alignment horizontal="center" wrapText="1"/>
    </xf>
    <xf numFmtId="0" fontId="4" fillId="6" borderId="64" xfId="6" applyFont="1" applyFill="1" applyBorder="1" applyAlignment="1">
      <alignment horizontal="center" wrapText="1"/>
    </xf>
    <xf numFmtId="0" fontId="4" fillId="6" borderId="53" xfId="6" applyFont="1" applyFill="1" applyBorder="1" applyAlignment="1">
      <alignment horizontal="center" wrapText="1"/>
    </xf>
    <xf numFmtId="0" fontId="4" fillId="6" borderId="20" xfId="6" applyFont="1" applyFill="1" applyBorder="1" applyAlignment="1">
      <alignment horizontal="center" wrapText="1"/>
    </xf>
    <xf numFmtId="0" fontId="10" fillId="0" borderId="7" xfId="6" applyFont="1" applyBorder="1" applyAlignment="1">
      <alignment horizontal="left"/>
    </xf>
    <xf numFmtId="0" fontId="4" fillId="0" borderId="27" xfId="6" applyFont="1" applyBorder="1" applyAlignment="1">
      <alignment horizontal="center" wrapText="1"/>
    </xf>
    <xf numFmtId="0" fontId="4" fillId="0" borderId="52" xfId="6" applyFont="1" applyBorder="1" applyAlignment="1">
      <alignment horizontal="center" wrapText="1"/>
    </xf>
    <xf numFmtId="0" fontId="2" fillId="0" borderId="27" xfId="6" applyBorder="1"/>
    <xf numFmtId="42" fontId="2" fillId="0" borderId="5" xfId="6" applyNumberFormat="1" applyBorder="1" applyAlignment="1">
      <alignment horizontal="center" wrapText="1"/>
    </xf>
    <xf numFmtId="42" fontId="2" fillId="2" borderId="5" xfId="6" applyNumberFormat="1" applyFill="1" applyBorder="1" applyAlignment="1" applyProtection="1">
      <alignment horizontal="center" wrapText="1"/>
      <protection locked="0"/>
    </xf>
    <xf numFmtId="3" fontId="2" fillId="2" borderId="5" xfId="6" applyNumberFormat="1" applyFill="1" applyBorder="1" applyAlignment="1" applyProtection="1">
      <alignment horizontal="center" wrapText="1"/>
      <protection locked="0"/>
    </xf>
    <xf numFmtId="3" fontId="2" fillId="0" borderId="5" xfId="6" applyNumberFormat="1" applyBorder="1" applyAlignment="1">
      <alignment horizontal="right" wrapText="1"/>
    </xf>
    <xf numFmtId="3" fontId="2" fillId="7" borderId="5" xfId="6" applyNumberFormat="1" applyFill="1" applyBorder="1" applyAlignment="1">
      <alignment horizontal="right" wrapText="1"/>
    </xf>
    <xf numFmtId="37" fontId="2" fillId="0" borderId="5" xfId="6" applyNumberFormat="1" applyBorder="1" applyAlignment="1">
      <alignment horizontal="right"/>
    </xf>
    <xf numFmtId="42" fontId="2" fillId="2" borderId="5" xfId="6" applyNumberFormat="1" applyFill="1" applyBorder="1" applyProtection="1">
      <protection locked="0"/>
    </xf>
    <xf numFmtId="37" fontId="2" fillId="2" borderId="5" xfId="6" applyNumberFormat="1" applyFill="1" applyBorder="1" applyAlignment="1" applyProtection="1">
      <alignment horizontal="right"/>
      <protection locked="0"/>
    </xf>
    <xf numFmtId="37" fontId="2" fillId="7" borderId="5" xfId="6" applyNumberFormat="1" applyFill="1" applyBorder="1" applyAlignment="1">
      <alignment horizontal="right"/>
    </xf>
    <xf numFmtId="37" fontId="2" fillId="0" borderId="5" xfId="6" applyNumberFormat="1" applyBorder="1"/>
    <xf numFmtId="37" fontId="2" fillId="2" borderId="5" xfId="6" applyNumberFormat="1" applyFill="1" applyBorder="1" applyProtection="1">
      <protection locked="0"/>
    </xf>
    <xf numFmtId="37" fontId="2" fillId="7" borderId="5" xfId="6" applyNumberFormat="1" applyFill="1" applyBorder="1"/>
    <xf numFmtId="0" fontId="2" fillId="2" borderId="5" xfId="6" applyFill="1" applyBorder="1" applyAlignment="1" applyProtection="1">
      <alignment wrapText="1"/>
      <protection locked="0"/>
    </xf>
    <xf numFmtId="0" fontId="4" fillId="0" borderId="74" xfId="6" applyFont="1" applyBorder="1" applyAlignment="1">
      <alignment horizontal="right"/>
    </xf>
    <xf numFmtId="42" fontId="4" fillId="0" borderId="5" xfId="6" applyNumberFormat="1" applyFont="1" applyBorder="1"/>
    <xf numFmtId="42" fontId="4" fillId="7" borderId="5" xfId="6" applyNumberFormat="1" applyFont="1" applyFill="1" applyBorder="1"/>
    <xf numFmtId="0" fontId="2" fillId="0" borderId="7" xfId="6" applyBorder="1"/>
    <xf numFmtId="42" fontId="2" fillId="0" borderId="27" xfId="6" applyNumberFormat="1" applyBorder="1"/>
    <xf numFmtId="42" fontId="2" fillId="0" borderId="0" xfId="6" applyNumberFormat="1"/>
    <xf numFmtId="42" fontId="2" fillId="0" borderId="52" xfId="6" applyNumberFormat="1" applyBorder="1"/>
    <xf numFmtId="0" fontId="10" fillId="0" borderId="7" xfId="6" applyFont="1" applyBorder="1"/>
    <xf numFmtId="0" fontId="4" fillId="0" borderId="7" xfId="6" applyFont="1" applyBorder="1"/>
    <xf numFmtId="37" fontId="2" fillId="0" borderId="0" xfId="6" applyNumberFormat="1"/>
    <xf numFmtId="37" fontId="2" fillId="0" borderId="27" xfId="6" applyNumberFormat="1" applyBorder="1"/>
    <xf numFmtId="42" fontId="2" fillId="0" borderId="5" xfId="6" applyNumberFormat="1" applyBorder="1"/>
    <xf numFmtId="0" fontId="2" fillId="0" borderId="0" xfId="6" applyProtection="1">
      <protection locked="0"/>
    </xf>
    <xf numFmtId="0" fontId="4" fillId="0" borderId="7" xfId="6" applyFont="1" applyBorder="1" applyAlignment="1">
      <alignment horizontal="right"/>
    </xf>
    <xf numFmtId="42" fontId="4" fillId="0" borderId="27" xfId="6" applyNumberFormat="1" applyFont="1" applyBorder="1"/>
    <xf numFmtId="42" fontId="4" fillId="0" borderId="0" xfId="6" applyNumberFormat="1" applyFont="1"/>
    <xf numFmtId="42" fontId="4" fillId="0" borderId="52" xfId="6" applyNumberFormat="1" applyFont="1" applyBorder="1"/>
    <xf numFmtId="42" fontId="4" fillId="7" borderId="0" xfId="6" applyNumberFormat="1" applyFont="1" applyFill="1"/>
    <xf numFmtId="41" fontId="2" fillId="0" borderId="0" xfId="6" applyNumberFormat="1"/>
    <xf numFmtId="41" fontId="2" fillId="0" borderId="27" xfId="6" applyNumberFormat="1" applyBorder="1"/>
    <xf numFmtId="0" fontId="2" fillId="0" borderId="5" xfId="6" applyBorder="1" applyAlignment="1">
      <alignment wrapText="1"/>
    </xf>
    <xf numFmtId="41" fontId="2" fillId="2" borderId="5" xfId="6" applyNumberFormat="1" applyFill="1" applyBorder="1" applyProtection="1">
      <protection locked="0"/>
    </xf>
    <xf numFmtId="0" fontId="2" fillId="7" borderId="5" xfId="6" applyFill="1" applyBorder="1"/>
    <xf numFmtId="0" fontId="4" fillId="0" borderId="5" xfId="6" applyFont="1" applyBorder="1" applyAlignment="1">
      <alignment horizontal="right"/>
    </xf>
    <xf numFmtId="42" fontId="35" fillId="0" borderId="7" xfId="6" applyNumberFormat="1" applyFont="1" applyBorder="1" applyAlignment="1">
      <alignment horizontal="left"/>
    </xf>
    <xf numFmtId="0" fontId="2" fillId="0" borderId="74" xfId="6" applyBorder="1"/>
    <xf numFmtId="42" fontId="2" fillId="0" borderId="63" xfId="6" applyNumberFormat="1" applyBorder="1"/>
    <xf numFmtId="0" fontId="2" fillId="0" borderId="28" xfId="6" applyBorder="1"/>
    <xf numFmtId="44" fontId="2" fillId="0" borderId="96" xfId="6" applyNumberFormat="1" applyBorder="1"/>
    <xf numFmtId="44" fontId="2" fillId="0" borderId="0" xfId="6" applyNumberFormat="1"/>
    <xf numFmtId="44" fontId="2" fillId="0" borderId="97" xfId="6" applyNumberFormat="1" applyBorder="1"/>
    <xf numFmtId="164" fontId="2" fillId="2" borderId="5" xfId="2" applyNumberFormat="1" applyFill="1" applyBorder="1" applyProtection="1">
      <protection locked="0"/>
    </xf>
    <xf numFmtId="164" fontId="2" fillId="2" borderId="5" xfId="2" applyNumberFormat="1" applyFont="1" applyFill="1" applyBorder="1" applyProtection="1">
      <protection locked="0"/>
    </xf>
    <xf numFmtId="0" fontId="2" fillId="0" borderId="52" xfId="6" applyBorder="1"/>
    <xf numFmtId="0" fontId="4" fillId="0" borderId="5" xfId="6" applyFont="1" applyBorder="1" applyAlignment="1">
      <alignment horizontal="left"/>
    </xf>
    <xf numFmtId="164" fontId="2" fillId="0" borderId="5" xfId="2" applyNumberFormat="1" applyFont="1" applyBorder="1" applyProtection="1"/>
    <xf numFmtId="164" fontId="2" fillId="0" borderId="5" xfId="2" applyNumberFormat="1" applyBorder="1" applyProtection="1"/>
    <xf numFmtId="164" fontId="4" fillId="2" borderId="5" xfId="2" applyNumberFormat="1" applyFont="1" applyFill="1" applyBorder="1" applyProtection="1">
      <protection locked="0"/>
    </xf>
    <xf numFmtId="0" fontId="4" fillId="0" borderId="7" xfId="6" applyFont="1" applyBorder="1" applyAlignment="1">
      <alignment horizontal="left"/>
    </xf>
    <xf numFmtId="164" fontId="2" fillId="0" borderId="27" xfId="2" applyNumberFormat="1" applyFont="1" applyBorder="1" applyProtection="1"/>
    <xf numFmtId="164" fontId="2" fillId="0" borderId="0" xfId="2" applyNumberFormat="1" applyFont="1" applyBorder="1" applyProtection="1"/>
    <xf numFmtId="164" fontId="2" fillId="0" borderId="52" xfId="2" applyNumberFormat="1" applyFont="1" applyBorder="1" applyProtection="1"/>
    <xf numFmtId="164" fontId="4" fillId="0" borderId="0" xfId="2" applyNumberFormat="1" applyFont="1" applyFill="1" applyBorder="1" applyProtection="1"/>
    <xf numFmtId="164" fontId="2" fillId="0" borderId="5" xfId="2" applyNumberFormat="1" applyFont="1" applyFill="1" applyBorder="1" applyProtection="1"/>
    <xf numFmtId="1" fontId="2" fillId="7" borderId="5" xfId="1" applyNumberFormat="1" applyFill="1" applyBorder="1" applyProtection="1"/>
    <xf numFmtId="44" fontId="2" fillId="2" borderId="5" xfId="2" applyFont="1" applyFill="1" applyBorder="1" applyProtection="1">
      <protection locked="0"/>
    </xf>
    <xf numFmtId="0" fontId="4" fillId="0" borderId="5" xfId="6" applyFont="1" applyBorder="1" applyAlignment="1">
      <alignment horizontal="right" wrapText="1"/>
    </xf>
    <xf numFmtId="164" fontId="4" fillId="0" borderId="5" xfId="2" applyNumberFormat="1" applyFont="1" applyBorder="1" applyProtection="1"/>
    <xf numFmtId="164" fontId="4" fillId="7" borderId="5" xfId="6" applyNumberFormat="1" applyFont="1" applyFill="1" applyBorder="1"/>
    <xf numFmtId="164" fontId="4" fillId="0" borderId="5" xfId="6" applyNumberFormat="1" applyFont="1" applyBorder="1"/>
    <xf numFmtId="164" fontId="4" fillId="12" borderId="5" xfId="6" applyNumberFormat="1" applyFont="1" applyFill="1" applyBorder="1"/>
    <xf numFmtId="0" fontId="4" fillId="0" borderId="7" xfId="6" applyFont="1" applyBorder="1" applyAlignment="1">
      <alignment horizontal="right" wrapText="1"/>
    </xf>
    <xf numFmtId="164" fontId="4" fillId="0" borderId="27" xfId="2" applyNumberFormat="1" applyFont="1" applyBorder="1" applyProtection="1"/>
    <xf numFmtId="164" fontId="4" fillId="0" borderId="0" xfId="2" applyNumberFormat="1" applyFont="1" applyBorder="1" applyProtection="1"/>
    <xf numFmtId="164" fontId="4" fillId="0" borderId="52" xfId="2" applyNumberFormat="1" applyFont="1" applyBorder="1" applyProtection="1"/>
    <xf numFmtId="164" fontId="4" fillId="0" borderId="0" xfId="6" applyNumberFormat="1" applyFont="1"/>
    <xf numFmtId="42" fontId="4" fillId="12" borderId="5" xfId="6" applyNumberFormat="1" applyFont="1" applyFill="1" applyBorder="1"/>
    <xf numFmtId="43" fontId="4" fillId="7" borderId="5" xfId="1" applyFont="1" applyFill="1" applyBorder="1" applyProtection="1"/>
    <xf numFmtId="0" fontId="2" fillId="0" borderId="7" xfId="6" applyBorder="1" applyAlignment="1">
      <alignment horizontal="left"/>
    </xf>
    <xf numFmtId="0" fontId="2" fillId="0" borderId="50" xfId="6" applyBorder="1" applyAlignment="1">
      <alignment horizontal="left"/>
    </xf>
    <xf numFmtId="0" fontId="2" fillId="0" borderId="0" xfId="6" applyAlignment="1">
      <alignment horizontal="left"/>
    </xf>
    <xf numFmtId="0" fontId="10" fillId="0" borderId="50" xfId="6" applyFont="1" applyBorder="1"/>
    <xf numFmtId="164" fontId="2" fillId="0" borderId="0" xfId="6" applyNumberFormat="1"/>
    <xf numFmtId="0" fontId="2" fillId="6" borderId="5" xfId="6" applyFill="1" applyBorder="1" applyAlignment="1">
      <alignment horizontal="right"/>
    </xf>
    <xf numFmtId="42" fontId="2" fillId="6" borderId="5" xfId="6" applyNumberFormat="1" applyFill="1" applyBorder="1"/>
    <xf numFmtId="0" fontId="2" fillId="6" borderId="5" xfId="6" applyFill="1" applyBorder="1" applyAlignment="1">
      <alignment horizontal="right" wrapText="1"/>
    </xf>
    <xf numFmtId="0" fontId="10" fillId="6" borderId="5" xfId="6" applyFont="1" applyFill="1" applyBorder="1" applyAlignment="1">
      <alignment horizontal="right"/>
    </xf>
    <xf numFmtId="42" fontId="10" fillId="6" borderId="5" xfId="6" applyNumberFormat="1" applyFont="1" applyFill="1" applyBorder="1"/>
    <xf numFmtId="0" fontId="22" fillId="6" borderId="5" xfId="6" applyFont="1" applyFill="1" applyBorder="1" applyAlignment="1">
      <alignment horizontal="right"/>
    </xf>
    <xf numFmtId="0" fontId="22" fillId="6" borderId="5" xfId="6" applyFont="1" applyFill="1" applyBorder="1"/>
    <xf numFmtId="0" fontId="2" fillId="0" borderId="0" xfId="6" applyAlignment="1">
      <alignment wrapText="1"/>
    </xf>
    <xf numFmtId="42" fontId="2" fillId="0" borderId="0" xfId="6" applyNumberFormat="1" applyAlignment="1">
      <alignment wrapText="1"/>
    </xf>
    <xf numFmtId="0" fontId="36" fillId="0" borderId="0" xfId="6" applyFont="1"/>
    <xf numFmtId="0" fontId="19" fillId="0" borderId="0" xfId="6" applyFont="1"/>
    <xf numFmtId="0" fontId="37" fillId="0" borderId="0" xfId="3" applyFont="1" applyAlignment="1">
      <alignment horizontal="left"/>
    </xf>
    <xf numFmtId="0" fontId="13" fillId="0" borderId="0" xfId="3" applyFont="1" applyProtection="1">
      <protection locked="0"/>
    </xf>
    <xf numFmtId="0" fontId="11" fillId="0" borderId="98" xfId="3" applyFont="1" applyBorder="1" applyAlignment="1">
      <alignment horizontal="center" wrapText="1"/>
    </xf>
    <xf numFmtId="0" fontId="11" fillId="0" borderId="99" xfId="3" applyFont="1" applyBorder="1" applyAlignment="1">
      <alignment horizontal="center" wrapText="1"/>
    </xf>
    <xf numFmtId="0" fontId="11" fillId="0" borderId="0" xfId="3" applyFont="1" applyAlignment="1">
      <alignment horizontal="center" wrapText="1"/>
    </xf>
    <xf numFmtId="0" fontId="13" fillId="2" borderId="7" xfId="3" applyFont="1" applyFill="1" applyBorder="1" applyProtection="1">
      <protection locked="0"/>
    </xf>
    <xf numFmtId="3" fontId="13" fillId="2" borderId="7" xfId="3" applyNumberFormat="1" applyFont="1" applyFill="1" applyBorder="1" applyProtection="1">
      <protection locked="0"/>
    </xf>
    <xf numFmtId="42" fontId="13" fillId="2" borderId="50" xfId="3" applyNumberFormat="1" applyFont="1" applyFill="1" applyBorder="1" applyAlignment="1" applyProtection="1">
      <alignment horizontal="center"/>
      <protection locked="0"/>
    </xf>
    <xf numFmtId="42" fontId="13" fillId="0" borderId="8" xfId="3" applyNumberFormat="1" applyFont="1" applyBorder="1" applyAlignment="1">
      <alignment horizontal="center"/>
    </xf>
    <xf numFmtId="0" fontId="13" fillId="0" borderId="0" xfId="3" applyFont="1" applyAlignment="1">
      <alignment horizontal="center"/>
    </xf>
    <xf numFmtId="0" fontId="13" fillId="2" borderId="100" xfId="3" applyFont="1" applyFill="1" applyBorder="1" applyAlignment="1" applyProtection="1">
      <alignment horizontal="left" wrapText="1"/>
      <protection locked="0"/>
    </xf>
    <xf numFmtId="3" fontId="13" fillId="2" borderId="57" xfId="3" applyNumberFormat="1" applyFont="1" applyFill="1" applyBorder="1" applyProtection="1">
      <protection locked="0"/>
    </xf>
    <xf numFmtId="0" fontId="13" fillId="2" borderId="57" xfId="3" applyFont="1" applyFill="1" applyBorder="1" applyAlignment="1" applyProtection="1">
      <alignment horizontal="center"/>
      <protection locked="0"/>
    </xf>
    <xf numFmtId="42" fontId="13" fillId="2" borderId="57" xfId="3" applyNumberFormat="1" applyFont="1" applyFill="1" applyBorder="1" applyAlignment="1" applyProtection="1">
      <alignment horizontal="center"/>
      <protection locked="0"/>
    </xf>
    <xf numFmtId="42" fontId="13" fillId="0" borderId="13" xfId="3" applyNumberFormat="1" applyFont="1" applyBorder="1" applyAlignment="1">
      <alignment horizontal="center"/>
    </xf>
    <xf numFmtId="3" fontId="13" fillId="2" borderId="11" xfId="3" applyNumberFormat="1" applyFont="1" applyFill="1" applyBorder="1" applyProtection="1">
      <protection locked="0"/>
    </xf>
    <xf numFmtId="0" fontId="13" fillId="2" borderId="56" xfId="3" applyFont="1" applyFill="1" applyBorder="1" applyAlignment="1" applyProtection="1">
      <alignment horizontal="left" wrapText="1"/>
      <protection locked="0"/>
    </xf>
    <xf numFmtId="0" fontId="13" fillId="2" borderId="11" xfId="3" applyFont="1" applyFill="1" applyBorder="1" applyProtection="1">
      <protection locked="0"/>
    </xf>
    <xf numFmtId="3" fontId="13" fillId="2" borderId="30" xfId="3" applyNumberFormat="1" applyFont="1" applyFill="1" applyBorder="1" applyProtection="1">
      <protection locked="0"/>
    </xf>
    <xf numFmtId="0" fontId="11" fillId="2" borderId="11" xfId="3" applyFont="1" applyFill="1" applyBorder="1" applyAlignment="1" applyProtection="1">
      <alignment horizontal="right"/>
      <protection locked="0"/>
    </xf>
    <xf numFmtId="0" fontId="13" fillId="2" borderId="22" xfId="3" applyFont="1" applyFill="1" applyBorder="1" applyAlignment="1" applyProtection="1">
      <alignment horizontal="left" wrapText="1"/>
      <protection locked="0"/>
    </xf>
    <xf numFmtId="0" fontId="13" fillId="2" borderId="45" xfId="3" applyFont="1" applyFill="1" applyBorder="1" applyAlignment="1" applyProtection="1">
      <alignment horizontal="left" wrapText="1"/>
      <protection locked="0"/>
    </xf>
    <xf numFmtId="0" fontId="13" fillId="2" borderId="60" xfId="3" applyFont="1" applyFill="1" applyBorder="1" applyAlignment="1" applyProtection="1">
      <alignment horizontal="center"/>
      <protection locked="0"/>
    </xf>
    <xf numFmtId="42" fontId="13" fillId="2" borderId="60" xfId="3" applyNumberFormat="1" applyFont="1" applyFill="1" applyBorder="1" applyAlignment="1" applyProtection="1">
      <alignment horizontal="center"/>
      <protection locked="0"/>
    </xf>
    <xf numFmtId="42" fontId="13" fillId="0" borderId="71" xfId="3" applyNumberFormat="1" applyFont="1" applyBorder="1" applyAlignment="1">
      <alignment horizontal="center"/>
    </xf>
    <xf numFmtId="0" fontId="13" fillId="0" borderId="101" xfId="3" applyFont="1" applyBorder="1" applyAlignment="1">
      <alignment horizontal="left"/>
    </xf>
    <xf numFmtId="166" fontId="7" fillId="0" borderId="49" xfId="3" applyNumberFormat="1" applyFont="1" applyBorder="1" applyAlignment="1">
      <alignment horizontal="right"/>
    </xf>
    <xf numFmtId="0" fontId="7" fillId="0" borderId="51" xfId="3" applyFont="1" applyBorder="1"/>
    <xf numFmtId="44" fontId="7" fillId="0" borderId="49" xfId="3" applyNumberFormat="1" applyFont="1" applyBorder="1" applyAlignment="1">
      <alignment horizontal="right"/>
    </xf>
    <xf numFmtId="42" fontId="7" fillId="0" borderId="70" xfId="3" applyNumberFormat="1" applyFont="1" applyBorder="1" applyAlignment="1">
      <alignment horizontal="center"/>
    </xf>
    <xf numFmtId="0" fontId="11" fillId="0" borderId="102" xfId="3" applyFont="1" applyBorder="1" applyAlignment="1">
      <alignment horizontal="center" wrapText="1"/>
    </xf>
    <xf numFmtId="0" fontId="13" fillId="9" borderId="73" xfId="3" applyFont="1" applyFill="1" applyBorder="1"/>
    <xf numFmtId="0" fontId="11" fillId="0" borderId="42" xfId="3" applyFont="1" applyBorder="1" applyAlignment="1">
      <alignment horizontal="center"/>
    </xf>
    <xf numFmtId="0" fontId="11" fillId="9" borderId="88" xfId="3" applyFont="1" applyFill="1" applyBorder="1" applyAlignment="1">
      <alignment horizontal="center"/>
    </xf>
    <xf numFmtId="0" fontId="11" fillId="9" borderId="87" xfId="3" applyFont="1" applyFill="1" applyBorder="1" applyAlignment="1">
      <alignment horizontal="center"/>
    </xf>
    <xf numFmtId="0" fontId="11" fillId="0" borderId="103" xfId="3" applyFont="1" applyBorder="1" applyAlignment="1">
      <alignment horizontal="center" wrapText="1"/>
    </xf>
    <xf numFmtId="3" fontId="13" fillId="2" borderId="6" xfId="3" applyNumberFormat="1" applyFont="1" applyFill="1" applyBorder="1" applyProtection="1">
      <protection locked="0"/>
    </xf>
    <xf numFmtId="42" fontId="13" fillId="2" borderId="6" xfId="3" applyNumberFormat="1" applyFont="1" applyFill="1" applyBorder="1" applyProtection="1">
      <protection locked="0"/>
    </xf>
    <xf numFmtId="42" fontId="13" fillId="0" borderId="104" xfId="3" applyNumberFormat="1" applyFont="1" applyBorder="1"/>
    <xf numFmtId="0" fontId="13" fillId="2" borderId="19" xfId="3" applyFont="1" applyFill="1" applyBorder="1" applyAlignment="1" applyProtection="1">
      <alignment horizontal="left"/>
      <protection locked="0"/>
    </xf>
    <xf numFmtId="0" fontId="13" fillId="2" borderId="12" xfId="3" applyFont="1" applyFill="1" applyBorder="1" applyProtection="1">
      <protection locked="0"/>
    </xf>
    <xf numFmtId="42" fontId="13" fillId="2" borderId="12" xfId="3" applyNumberFormat="1" applyFont="1" applyFill="1" applyBorder="1" applyProtection="1">
      <protection locked="0"/>
    </xf>
    <xf numFmtId="42" fontId="13" fillId="0" borderId="53" xfId="3" applyNumberFormat="1" applyFont="1" applyBorder="1"/>
    <xf numFmtId="42" fontId="13" fillId="2" borderId="5" xfId="3" applyNumberFormat="1" applyFont="1" applyFill="1" applyBorder="1" applyProtection="1">
      <protection locked="0"/>
    </xf>
    <xf numFmtId="42" fontId="13" fillId="0" borderId="55" xfId="3" applyNumberFormat="1" applyFont="1" applyBorder="1"/>
    <xf numFmtId="0" fontId="13" fillId="9" borderId="74" xfId="3" applyFont="1" applyFill="1" applyBorder="1"/>
    <xf numFmtId="42" fontId="13" fillId="2" borderId="2" xfId="3" applyNumberFormat="1" applyFont="1" applyFill="1" applyBorder="1" applyProtection="1">
      <protection locked="0"/>
    </xf>
    <xf numFmtId="42" fontId="13" fillId="0" borderId="105" xfId="3" applyNumberFormat="1" applyFont="1" applyBorder="1"/>
    <xf numFmtId="0" fontId="13" fillId="0" borderId="46" xfId="3" applyFont="1" applyBorder="1" applyAlignment="1">
      <alignment horizontal="left"/>
    </xf>
    <xf numFmtId="0" fontId="7" fillId="0" borderId="106" xfId="3" applyFont="1" applyBorder="1"/>
    <xf numFmtId="42" fontId="7" fillId="0" borderId="47" xfId="3" applyNumberFormat="1" applyFont="1" applyBorder="1" applyAlignment="1">
      <alignment horizontal="right"/>
    </xf>
    <xf numFmtId="42" fontId="7" fillId="0" borderId="70" xfId="3" applyNumberFormat="1" applyFont="1" applyBorder="1"/>
    <xf numFmtId="42" fontId="7" fillId="0" borderId="0" xfId="3" applyNumberFormat="1" applyFont="1" applyAlignment="1">
      <alignment horizontal="right"/>
    </xf>
    <xf numFmtId="42" fontId="7" fillId="0" borderId="0" xfId="3" applyNumberFormat="1" applyFont="1"/>
    <xf numFmtId="0" fontId="38" fillId="0" borderId="0" xfId="3" applyFont="1" applyAlignment="1">
      <alignment horizontal="left" wrapText="1"/>
    </xf>
    <xf numFmtId="0" fontId="13" fillId="0" borderId="107" xfId="3" applyFont="1" applyBorder="1" applyAlignment="1">
      <alignment horizontal="left"/>
    </xf>
    <xf numFmtId="0" fontId="13" fillId="0" borderId="54" xfId="3" applyFont="1" applyBorder="1"/>
    <xf numFmtId="0" fontId="7" fillId="0" borderId="41" xfId="3" applyFont="1" applyBorder="1" applyAlignment="1">
      <alignment horizontal="right"/>
    </xf>
    <xf numFmtId="0" fontId="7" fillId="0" borderId="41" xfId="3" applyFont="1" applyBorder="1"/>
    <xf numFmtId="0" fontId="13" fillId="0" borderId="22" xfId="3" applyFont="1" applyBorder="1" applyAlignment="1">
      <alignment horizontal="left"/>
    </xf>
    <xf numFmtId="0" fontId="13" fillId="0" borderId="23" xfId="3" applyFont="1" applyBorder="1"/>
    <xf numFmtId="9" fontId="13" fillId="0" borderId="14" xfId="4" applyFont="1" applyBorder="1" applyProtection="1"/>
    <xf numFmtId="0" fontId="13" fillId="0" borderId="67" xfId="3" applyFont="1" applyBorder="1" applyAlignment="1">
      <alignment horizontal="left"/>
    </xf>
    <xf numFmtId="0" fontId="13" fillId="0" borderId="39" xfId="3" applyFont="1" applyBorder="1"/>
    <xf numFmtId="0" fontId="13" fillId="2" borderId="39" xfId="3" applyFont="1" applyFill="1" applyBorder="1" applyProtection="1">
      <protection locked="0"/>
    </xf>
    <xf numFmtId="0" fontId="13" fillId="0" borderId="24" xfId="3" applyFont="1" applyBorder="1" applyAlignment="1">
      <alignment horizontal="left"/>
    </xf>
    <xf numFmtId="0" fontId="13" fillId="0" borderId="25" xfId="3" applyFont="1" applyBorder="1"/>
    <xf numFmtId="9" fontId="13" fillId="0" borderId="18" xfId="4" applyFont="1" applyBorder="1" applyProtection="1"/>
    <xf numFmtId="0" fontId="11" fillId="0" borderId="0" xfId="3" applyFont="1" applyAlignment="1">
      <alignment horizontal="right"/>
    </xf>
    <xf numFmtId="0" fontId="28" fillId="0" borderId="0" xfId="3" applyFont="1" applyAlignment="1">
      <alignment horizontal="right"/>
    </xf>
    <xf numFmtId="42" fontId="28" fillId="0" borderId="0" xfId="3" applyNumberFormat="1" applyFont="1"/>
    <xf numFmtId="0" fontId="26" fillId="0" borderId="0" xfId="3" applyFont="1" applyAlignment="1">
      <alignment horizontal="left"/>
    </xf>
    <xf numFmtId="0" fontId="39" fillId="0" borderId="0" xfId="3" applyFont="1"/>
    <xf numFmtId="0" fontId="25" fillId="0" borderId="0" xfId="3" applyFont="1" applyAlignment="1">
      <alignment horizontal="right"/>
    </xf>
    <xf numFmtId="42" fontId="25" fillId="0" borderId="0" xfId="3" applyNumberFormat="1" applyFont="1"/>
    <xf numFmtId="0" fontId="13" fillId="2" borderId="66" xfId="3" applyFont="1" applyFill="1" applyBorder="1" applyAlignment="1">
      <alignment horizontal="left"/>
    </xf>
    <xf numFmtId="0" fontId="13" fillId="2" borderId="7" xfId="3" applyFont="1" applyFill="1" applyBorder="1"/>
    <xf numFmtId="0" fontId="13" fillId="2" borderId="7" xfId="3" applyFont="1" applyFill="1" applyBorder="1" applyAlignment="1">
      <alignment horizontal="center"/>
    </xf>
    <xf numFmtId="0" fontId="13" fillId="2" borderId="6" xfId="3" applyFont="1" applyFill="1" applyBorder="1" applyAlignment="1">
      <alignment horizontal="center" vertical="center"/>
    </xf>
    <xf numFmtId="0" fontId="13" fillId="2" borderId="50" xfId="3" applyFont="1" applyFill="1" applyBorder="1" applyAlignment="1">
      <alignment horizontal="center"/>
    </xf>
    <xf numFmtId="5" fontId="13" fillId="2" borderId="5" xfId="3" applyNumberFormat="1" applyFont="1" applyFill="1" applyBorder="1" applyAlignment="1">
      <alignment horizontal="center"/>
    </xf>
    <xf numFmtId="0" fontId="13" fillId="2" borderId="100" xfId="3" applyFont="1" applyFill="1" applyBorder="1" applyAlignment="1">
      <alignment horizontal="left" wrapText="1"/>
    </xf>
    <xf numFmtId="0" fontId="13" fillId="2" borderId="5" xfId="3" applyFont="1" applyFill="1" applyBorder="1"/>
    <xf numFmtId="0" fontId="13" fillId="2" borderId="57" xfId="3" applyFont="1" applyFill="1" applyBorder="1"/>
    <xf numFmtId="0" fontId="13" fillId="2" borderId="57" xfId="3" applyFont="1" applyFill="1" applyBorder="1" applyAlignment="1">
      <alignment horizontal="center"/>
    </xf>
    <xf numFmtId="0" fontId="13" fillId="2" borderId="12" xfId="3" applyFont="1" applyFill="1" applyBorder="1" applyAlignment="1">
      <alignment horizontal="center"/>
    </xf>
    <xf numFmtId="0" fontId="13" fillId="2" borderId="67" xfId="3" applyFont="1" applyFill="1" applyBorder="1" applyAlignment="1">
      <alignment horizontal="left" wrapText="1"/>
    </xf>
    <xf numFmtId="0" fontId="13" fillId="2" borderId="11" xfId="3" applyFont="1" applyFill="1" applyBorder="1"/>
    <xf numFmtId="0" fontId="13" fillId="2" borderId="11" xfId="3" applyFont="1" applyFill="1" applyBorder="1" applyAlignment="1">
      <alignment horizontal="center"/>
    </xf>
    <xf numFmtId="0" fontId="13" fillId="2" borderId="5" xfId="3" applyFont="1" applyFill="1" applyBorder="1" applyAlignment="1">
      <alignment horizontal="center"/>
    </xf>
    <xf numFmtId="0" fontId="13" fillId="2" borderId="9" xfId="3" applyFont="1" applyFill="1" applyBorder="1" applyAlignment="1">
      <alignment horizontal="left" wrapText="1"/>
    </xf>
    <xf numFmtId="0" fontId="13" fillId="2" borderId="68" xfId="3" applyFont="1" applyFill="1" applyBorder="1" applyAlignment="1">
      <alignment horizontal="left" wrapText="1"/>
    </xf>
    <xf numFmtId="0" fontId="13" fillId="2" borderId="56" xfId="3" applyFont="1" applyFill="1" applyBorder="1" applyAlignment="1">
      <alignment horizontal="left" wrapText="1"/>
    </xf>
    <xf numFmtId="42" fontId="13" fillId="2" borderId="57" xfId="3" applyNumberFormat="1" applyFont="1" applyFill="1" applyBorder="1" applyAlignment="1">
      <alignment horizontal="center"/>
    </xf>
    <xf numFmtId="0" fontId="13" fillId="2" borderId="30" xfId="3" applyFont="1" applyFill="1" applyBorder="1"/>
    <xf numFmtId="0" fontId="11" fillId="2" borderId="11" xfId="3" applyFont="1" applyFill="1" applyBorder="1" applyAlignment="1">
      <alignment horizontal="right"/>
    </xf>
    <xf numFmtId="0" fontId="13" fillId="2" borderId="22" xfId="3" applyFont="1" applyFill="1" applyBorder="1" applyAlignment="1">
      <alignment horizontal="left" wrapText="1"/>
    </xf>
    <xf numFmtId="0" fontId="13" fillId="2" borderId="10" xfId="3" applyFont="1" applyFill="1" applyBorder="1"/>
    <xf numFmtId="0" fontId="13" fillId="2" borderId="45" xfId="3" applyFont="1" applyFill="1" applyBorder="1" applyAlignment="1">
      <alignment horizontal="left" wrapText="1"/>
    </xf>
    <xf numFmtId="0" fontId="13" fillId="2" borderId="2" xfId="3" applyFont="1" applyFill="1" applyBorder="1"/>
    <xf numFmtId="0" fontId="13" fillId="2" borderId="2" xfId="3" applyFont="1" applyFill="1" applyBorder="1" applyAlignment="1">
      <alignment horizontal="center"/>
    </xf>
    <xf numFmtId="0" fontId="13" fillId="2" borderId="60" xfId="3" applyFont="1" applyFill="1" applyBorder="1" applyAlignment="1">
      <alignment horizontal="center"/>
    </xf>
    <xf numFmtId="42" fontId="13" fillId="2" borderId="60" xfId="3" applyNumberFormat="1" applyFont="1" applyFill="1" applyBorder="1" applyAlignment="1">
      <alignment horizontal="center"/>
    </xf>
    <xf numFmtId="0" fontId="13" fillId="2" borderId="44" xfId="3" applyFont="1" applyFill="1" applyBorder="1" applyAlignment="1">
      <alignment horizontal="left"/>
    </xf>
    <xf numFmtId="0" fontId="13" fillId="2" borderId="6" xfId="3" applyFont="1" applyFill="1" applyBorder="1"/>
    <xf numFmtId="42" fontId="13" fillId="2" borderId="6" xfId="3" applyNumberFormat="1" applyFont="1" applyFill="1" applyBorder="1"/>
    <xf numFmtId="0" fontId="13" fillId="2" borderId="19" xfId="3" applyFont="1" applyFill="1" applyBorder="1" applyAlignment="1">
      <alignment horizontal="left"/>
    </xf>
    <xf numFmtId="0" fontId="13" fillId="2" borderId="12" xfId="3" applyFont="1" applyFill="1" applyBorder="1"/>
    <xf numFmtId="42" fontId="13" fillId="2" borderId="12" xfId="3" applyNumberFormat="1" applyFont="1" applyFill="1" applyBorder="1"/>
    <xf numFmtId="0" fontId="13" fillId="2" borderId="22" xfId="3" applyFont="1" applyFill="1" applyBorder="1" applyAlignment="1">
      <alignment horizontal="left"/>
    </xf>
    <xf numFmtId="42" fontId="13" fillId="2" borderId="5" xfId="3" applyNumberFormat="1" applyFont="1" applyFill="1" applyBorder="1"/>
    <xf numFmtId="0" fontId="13" fillId="2" borderId="45" xfId="3" applyFont="1" applyFill="1" applyBorder="1" applyAlignment="1">
      <alignment horizontal="left"/>
    </xf>
    <xf numFmtId="42" fontId="13" fillId="2" borderId="2" xfId="3" applyNumberFormat="1" applyFont="1" applyFill="1" applyBorder="1"/>
    <xf numFmtId="9" fontId="13" fillId="0" borderId="14" xfId="7" applyFont="1" applyBorder="1" applyProtection="1"/>
    <xf numFmtId="0" fontId="13" fillId="2" borderId="39" xfId="3" applyFont="1" applyFill="1" applyBorder="1"/>
    <xf numFmtId="0" fontId="13" fillId="2" borderId="21" xfId="3" applyFont="1" applyFill="1" applyBorder="1" applyAlignment="1">
      <alignment horizontal="center"/>
    </xf>
    <xf numFmtId="0" fontId="13" fillId="2" borderId="14" xfId="3" applyFont="1" applyFill="1" applyBorder="1" applyAlignment="1">
      <alignment horizontal="center"/>
    </xf>
    <xf numFmtId="0" fontId="13" fillId="2" borderId="77" xfId="3" applyFont="1" applyFill="1" applyBorder="1"/>
    <xf numFmtId="0" fontId="13" fillId="0" borderId="18" xfId="3" applyFont="1" applyBorder="1"/>
    <xf numFmtId="0" fontId="13" fillId="2" borderId="18" xfId="3" applyFont="1" applyFill="1" applyBorder="1" applyAlignment="1">
      <alignment horizontal="center"/>
    </xf>
    <xf numFmtId="0" fontId="13" fillId="2" borderId="17" xfId="3" applyFont="1" applyFill="1" applyBorder="1" applyAlignment="1">
      <alignment horizontal="center"/>
    </xf>
    <xf numFmtId="0" fontId="2" fillId="0" borderId="120" xfId="6" applyBorder="1"/>
    <xf numFmtId="0" fontId="2" fillId="0" borderId="121" xfId="6" applyBorder="1"/>
    <xf numFmtId="0" fontId="2" fillId="14" borderId="5" xfId="6" applyFill="1" applyBorder="1" applyAlignment="1" applyProtection="1">
      <alignment vertical="top" wrapText="1"/>
      <protection locked="0"/>
    </xf>
    <xf numFmtId="0" fontId="2" fillId="0" borderId="121" xfId="6" applyBorder="1" applyProtection="1">
      <protection locked="0"/>
    </xf>
    <xf numFmtId="0" fontId="2" fillId="13" borderId="121" xfId="6" applyFill="1" applyBorder="1" applyAlignment="1" applyProtection="1">
      <alignment horizontal="center"/>
      <protection locked="0"/>
    </xf>
    <xf numFmtId="0" fontId="2" fillId="14" borderId="5" xfId="6" applyFill="1" applyBorder="1" applyAlignment="1" applyProtection="1">
      <alignment wrapText="1"/>
      <protection locked="0"/>
    </xf>
    <xf numFmtId="44" fontId="0" fillId="0" borderId="0" xfId="8" applyFont="1" applyFill="1" applyBorder="1" applyAlignment="1" applyProtection="1">
      <protection locked="0"/>
    </xf>
    <xf numFmtId="44" fontId="0" fillId="0" borderId="121" xfId="8" applyFont="1" applyFill="1" applyBorder="1" applyAlignment="1" applyProtection="1">
      <protection locked="0"/>
    </xf>
    <xf numFmtId="0" fontId="2" fillId="14" borderId="81" xfId="6" applyFill="1" applyBorder="1" applyAlignment="1" applyProtection="1">
      <alignment wrapText="1"/>
      <protection locked="0"/>
    </xf>
    <xf numFmtId="0" fontId="2" fillId="14" borderId="11" xfId="6" applyFill="1" applyBorder="1" applyAlignment="1" applyProtection="1">
      <alignment wrapText="1"/>
      <protection locked="0"/>
    </xf>
    <xf numFmtId="0" fontId="2" fillId="14" borderId="2" xfId="6" applyFill="1" applyBorder="1" applyAlignment="1" applyProtection="1">
      <alignment wrapText="1"/>
      <protection locked="0"/>
    </xf>
    <xf numFmtId="0" fontId="6" fillId="0" borderId="0" xfId="6" applyFont="1"/>
    <xf numFmtId="0" fontId="6" fillId="0" borderId="79" xfId="6" applyFont="1" applyBorder="1"/>
    <xf numFmtId="0" fontId="6" fillId="13" borderId="0" xfId="6" applyFont="1" applyFill="1"/>
    <xf numFmtId="0" fontId="2" fillId="0" borderId="5" xfId="6" applyBorder="1" applyAlignment="1">
      <alignment vertical="center" wrapText="1"/>
    </xf>
    <xf numFmtId="0" fontId="2" fillId="14" borderId="5" xfId="6" applyFill="1" applyBorder="1" applyAlignment="1" applyProtection="1">
      <alignment vertical="center" wrapText="1"/>
      <protection locked="0"/>
    </xf>
    <xf numFmtId="0" fontId="17" fillId="0" borderId="50" xfId="0" applyFont="1" applyBorder="1"/>
    <xf numFmtId="0" fontId="4" fillId="0" borderId="0" xfId="0" applyFont="1" applyAlignment="1">
      <alignment vertical="top" wrapText="1"/>
    </xf>
    <xf numFmtId="0" fontId="4" fillId="0" borderId="110" xfId="0" applyFont="1" applyBorder="1"/>
    <xf numFmtId="0" fontId="4" fillId="0" borderId="110" xfId="0" applyFont="1" applyBorder="1" applyAlignment="1">
      <alignment wrapText="1"/>
    </xf>
    <xf numFmtId="0" fontId="4" fillId="0" borderId="7" xfId="0" applyFont="1" applyBorder="1" applyAlignment="1">
      <alignment horizontal="center" wrapText="1"/>
    </xf>
    <xf numFmtId="0" fontId="4" fillId="0" borderId="50" xfId="0" applyFont="1" applyBorder="1" applyAlignment="1">
      <alignment horizontal="center"/>
    </xf>
    <xf numFmtId="0" fontId="4" fillId="0" borderId="111" xfId="0" applyFont="1" applyBorder="1" applyAlignment="1">
      <alignment horizontal="center"/>
    </xf>
    <xf numFmtId="1" fontId="4" fillId="0" borderId="7" xfId="0" applyNumberFormat="1" applyFont="1" applyBorder="1" applyAlignment="1">
      <alignment horizontal="center"/>
    </xf>
    <xf numFmtId="1" fontId="4" fillId="0" borderId="50" xfId="0" applyNumberFormat="1" applyFont="1" applyBorder="1" applyAlignment="1">
      <alignment horizontal="center"/>
    </xf>
    <xf numFmtId="1" fontId="4" fillId="0" borderId="111" xfId="0" applyNumberFormat="1" applyFont="1" applyBorder="1" applyAlignment="1">
      <alignment horizontal="center"/>
    </xf>
    <xf numFmtId="0" fontId="4" fillId="0" borderId="110" xfId="0" applyFont="1" applyBorder="1" applyAlignment="1">
      <alignment horizontal="left" indent="1"/>
    </xf>
    <xf numFmtId="0" fontId="11" fillId="0" borderId="110" xfId="0" applyFont="1" applyBorder="1"/>
    <xf numFmtId="0" fontId="58" fillId="0" borderId="0" xfId="0" applyFont="1"/>
    <xf numFmtId="0" fontId="4" fillId="0" borderId="110" xfId="0" applyFont="1" applyBorder="1" applyAlignment="1">
      <alignment horizontal="left"/>
    </xf>
    <xf numFmtId="0" fontId="58" fillId="0" borderId="0" xfId="0" applyFont="1" applyAlignment="1">
      <alignment horizontal="center"/>
    </xf>
    <xf numFmtId="0" fontId="2" fillId="0" borderId="110" xfId="0" applyFont="1" applyBorder="1" applyAlignment="1">
      <alignment horizontal="left" indent="2"/>
    </xf>
    <xf numFmtId="0" fontId="13" fillId="0" borderId="110" xfId="0" applyFont="1" applyBorder="1" applyAlignment="1">
      <alignment horizontal="left" indent="2"/>
    </xf>
    <xf numFmtId="0" fontId="2" fillId="0" borderId="118" xfId="0" applyFont="1" applyBorder="1" applyAlignment="1">
      <alignment horizontal="left" indent="2"/>
    </xf>
    <xf numFmtId="1" fontId="4" fillId="0" borderId="0" xfId="0" applyNumberFormat="1" applyFont="1"/>
    <xf numFmtId="165" fontId="4" fillId="0" borderId="0" xfId="0" applyNumberFormat="1" applyFont="1" applyAlignment="1">
      <alignment horizontal="center"/>
    </xf>
    <xf numFmtId="165" fontId="4" fillId="0" borderId="0" xfId="0" applyNumberFormat="1" applyFont="1"/>
    <xf numFmtId="169" fontId="4" fillId="0" borderId="0" xfId="0" applyNumberFormat="1" applyFont="1" applyAlignment="1">
      <alignment horizontal="right"/>
    </xf>
    <xf numFmtId="169" fontId="4" fillId="0" borderId="0" xfId="0" applyNumberFormat="1" applyFont="1" applyAlignment="1">
      <alignment horizontal="center"/>
    </xf>
    <xf numFmtId="169" fontId="4" fillId="0" borderId="0" xfId="0" applyNumberFormat="1" applyFont="1"/>
    <xf numFmtId="0" fontId="4" fillId="0" borderId="0" xfId="0" applyFont="1" applyProtection="1">
      <protection locked="0"/>
    </xf>
    <xf numFmtId="0" fontId="57" fillId="2" borderId="109" xfId="0" applyFont="1" applyFill="1" applyBorder="1" applyAlignment="1" applyProtection="1">
      <alignment wrapText="1"/>
      <protection locked="0"/>
    </xf>
    <xf numFmtId="0" fontId="24" fillId="2" borderId="110" xfId="0" applyFont="1" applyFill="1" applyBorder="1" applyAlignment="1" applyProtection="1">
      <alignment horizontal="left" vertical="top" wrapText="1"/>
      <protection locked="0"/>
    </xf>
    <xf numFmtId="0" fontId="24" fillId="2" borderId="96" xfId="0" applyFont="1" applyFill="1" applyBorder="1" applyAlignment="1" applyProtection="1">
      <alignment horizontal="center" vertical="top" wrapText="1"/>
      <protection locked="0"/>
    </xf>
    <xf numFmtId="0" fontId="24" fillId="2" borderId="94" xfId="0" applyFont="1" applyFill="1" applyBorder="1" applyAlignment="1" applyProtection="1">
      <alignment horizontal="center" vertical="top" wrapText="1"/>
      <protection locked="0"/>
    </xf>
    <xf numFmtId="0" fontId="24" fillId="2" borderId="125" xfId="0" applyFont="1" applyFill="1" applyBorder="1" applyAlignment="1" applyProtection="1">
      <alignment horizontal="center" vertical="top" wrapText="1"/>
      <protection locked="0"/>
    </xf>
    <xf numFmtId="0" fontId="24" fillId="2" borderId="7" xfId="0" applyFont="1" applyFill="1" applyBorder="1" applyAlignment="1" applyProtection="1">
      <alignment horizontal="center" vertical="top" wrapText="1"/>
      <protection locked="0"/>
    </xf>
    <xf numFmtId="0" fontId="24" fillId="2" borderId="50" xfId="0" applyFont="1" applyFill="1" applyBorder="1" applyAlignment="1" applyProtection="1">
      <alignment horizontal="center" vertical="top" wrapText="1"/>
      <protection locked="0"/>
    </xf>
    <xf numFmtId="0" fontId="24" fillId="2" borderId="111" xfId="0" applyFont="1" applyFill="1" applyBorder="1" applyAlignment="1" applyProtection="1">
      <alignment horizontal="center" vertical="top" wrapText="1"/>
      <protection locked="0"/>
    </xf>
    <xf numFmtId="0" fontId="24" fillId="2" borderId="7"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protection locked="0"/>
    </xf>
    <xf numFmtId="0" fontId="24" fillId="2" borderId="111" xfId="0" applyFont="1" applyFill="1" applyBorder="1" applyAlignment="1" applyProtection="1">
      <alignment horizontal="center" vertical="center"/>
      <protection locked="0"/>
    </xf>
    <xf numFmtId="2" fontId="4" fillId="2" borderId="50" xfId="0" applyNumberFormat="1" applyFont="1" applyFill="1" applyBorder="1" applyAlignment="1" applyProtection="1">
      <alignment horizontal="center"/>
      <protection locked="0"/>
    </xf>
    <xf numFmtId="2" fontId="4" fillId="2" borderId="111" xfId="0" applyNumberFormat="1" applyFont="1" applyFill="1" applyBorder="1" applyAlignment="1" applyProtection="1">
      <alignment horizontal="center"/>
      <protection locked="0"/>
    </xf>
    <xf numFmtId="1" fontId="4" fillId="14" borderId="7" xfId="0" applyNumberFormat="1" applyFont="1" applyFill="1" applyBorder="1" applyAlignment="1" applyProtection="1">
      <alignment horizontal="center" wrapText="1"/>
      <protection locked="0"/>
    </xf>
    <xf numFmtId="1" fontId="4" fillId="14" borderId="50" xfId="0" applyNumberFormat="1" applyFont="1" applyFill="1" applyBorder="1" applyAlignment="1" applyProtection="1">
      <alignment horizontal="center"/>
      <protection locked="0"/>
    </xf>
    <xf numFmtId="1" fontId="4" fillId="14" borderId="111" xfId="0" applyNumberFormat="1" applyFont="1" applyFill="1" applyBorder="1" applyAlignment="1" applyProtection="1">
      <alignment horizontal="center"/>
      <protection locked="0"/>
    </xf>
    <xf numFmtId="0" fontId="4" fillId="14" borderId="7" xfId="0" applyFont="1" applyFill="1" applyBorder="1" applyAlignment="1" applyProtection="1">
      <alignment horizontal="center" wrapText="1"/>
      <protection locked="0"/>
    </xf>
    <xf numFmtId="9" fontId="4" fillId="2" borderId="50" xfId="0" applyNumberFormat="1" applyFont="1" applyFill="1" applyBorder="1" applyAlignment="1" applyProtection="1">
      <alignment horizontal="center"/>
      <protection locked="0"/>
    </xf>
    <xf numFmtId="9" fontId="4" fillId="2" borderId="111" xfId="0" applyNumberFormat="1" applyFont="1" applyFill="1" applyBorder="1" applyAlignment="1" applyProtection="1">
      <alignment horizontal="center"/>
      <protection locked="0"/>
    </xf>
    <xf numFmtId="0" fontId="4" fillId="14" borderId="111" xfId="0" applyFont="1" applyFill="1" applyBorder="1" applyAlignment="1" applyProtection="1">
      <alignment horizontal="center" wrapText="1"/>
      <protection locked="0"/>
    </xf>
    <xf numFmtId="165" fontId="4" fillId="14" borderId="7" xfId="0" applyNumberFormat="1" applyFont="1" applyFill="1" applyBorder="1" applyAlignment="1" applyProtection="1">
      <alignment horizontal="center" wrapText="1"/>
      <protection locked="0"/>
    </xf>
    <xf numFmtId="165" fontId="4" fillId="14" borderId="50" xfId="0" applyNumberFormat="1" applyFont="1" applyFill="1" applyBorder="1" applyAlignment="1" applyProtection="1">
      <alignment horizontal="center"/>
      <protection locked="0"/>
    </xf>
    <xf numFmtId="165" fontId="4" fillId="14" borderId="111" xfId="0" applyNumberFormat="1" applyFont="1" applyFill="1" applyBorder="1" applyAlignment="1" applyProtection="1">
      <alignment horizontal="center"/>
      <protection locked="0"/>
    </xf>
    <xf numFmtId="0" fontId="4" fillId="14" borderId="50" xfId="0" applyFont="1" applyFill="1" applyBorder="1" applyAlignment="1" applyProtection="1">
      <alignment horizontal="center"/>
      <protection locked="0"/>
    </xf>
    <xf numFmtId="0" fontId="4" fillId="14" borderId="111" xfId="0" applyFont="1" applyFill="1" applyBorder="1" applyAlignment="1" applyProtection="1">
      <alignment horizontal="center"/>
      <protection locked="0"/>
    </xf>
    <xf numFmtId="0" fontId="4" fillId="14" borderId="7" xfId="0" applyFont="1" applyFill="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50" xfId="0" applyFont="1" applyBorder="1" applyAlignment="1" applyProtection="1">
      <alignment horizontal="center"/>
      <protection locked="0"/>
    </xf>
    <xf numFmtId="0" fontId="4" fillId="0" borderId="111" xfId="0" applyFont="1" applyBorder="1" applyAlignment="1" applyProtection="1">
      <alignment horizontal="center"/>
      <protection locked="0"/>
    </xf>
    <xf numFmtId="0" fontId="4" fillId="14" borderId="74" xfId="0" applyFont="1" applyFill="1" applyBorder="1" applyAlignment="1" applyProtection="1">
      <alignment horizontal="center"/>
      <protection locked="0"/>
    </xf>
    <xf numFmtId="0" fontId="4" fillId="14" borderId="126" xfId="0" applyFont="1" applyFill="1" applyBorder="1" applyAlignment="1" applyProtection="1">
      <alignment horizontal="center"/>
      <protection locked="0"/>
    </xf>
    <xf numFmtId="0" fontId="4" fillId="0" borderId="7" xfId="0" applyFont="1" applyBorder="1" applyAlignment="1">
      <alignment horizontal="center"/>
    </xf>
    <xf numFmtId="0" fontId="59" fillId="0" borderId="57" xfId="0" applyFont="1" applyBorder="1"/>
    <xf numFmtId="0" fontId="0" fillId="0" borderId="0" xfId="0" applyProtection="1">
      <protection locked="0"/>
    </xf>
    <xf numFmtId="0" fontId="60" fillId="0" borderId="0" xfId="6" applyFont="1" applyAlignment="1">
      <alignment horizontal="left"/>
    </xf>
    <xf numFmtId="0" fontId="10" fillId="0" borderId="0" xfId="6" applyFont="1" applyAlignment="1">
      <alignment horizontal="left"/>
    </xf>
    <xf numFmtId="0" fontId="22" fillId="0" borderId="0" xfId="6" applyFont="1" applyAlignment="1">
      <alignment horizontal="right"/>
    </xf>
    <xf numFmtId="0" fontId="61" fillId="0" borderId="0" xfId="6" applyFont="1" applyAlignment="1">
      <alignment horizontal="center"/>
    </xf>
    <xf numFmtId="3" fontId="28" fillId="0" borderId="0" xfId="6" applyNumberFormat="1" applyFont="1"/>
    <xf numFmtId="0" fontId="28" fillId="0" borderId="0" xfId="6" applyFont="1"/>
    <xf numFmtId="0" fontId="62" fillId="0" borderId="0" xfId="6" applyFont="1"/>
    <xf numFmtId="43" fontId="63" fillId="17" borderId="0" xfId="1" applyFont="1" applyFill="1" applyBorder="1" applyAlignment="1">
      <alignment horizontal="center"/>
    </xf>
    <xf numFmtId="0" fontId="65" fillId="0" borderId="0" xfId="12" applyFont="1"/>
    <xf numFmtId="167" fontId="7" fillId="0" borderId="5" xfId="1" applyNumberFormat="1" applyFont="1" applyFill="1" applyBorder="1" applyAlignment="1">
      <alignment horizontal="right"/>
    </xf>
    <xf numFmtId="0" fontId="10" fillId="0" borderId="0" xfId="6" applyFont="1" applyAlignment="1">
      <alignment horizontal="right"/>
    </xf>
    <xf numFmtId="3" fontId="7" fillId="0" borderId="0" xfId="6" applyNumberFormat="1" applyFont="1"/>
    <xf numFmtId="164" fontId="63" fillId="18" borderId="0" xfId="2" applyNumberFormat="1" applyFont="1" applyFill="1"/>
    <xf numFmtId="164" fontId="63" fillId="17" borderId="0" xfId="2" applyNumberFormat="1" applyFont="1" applyFill="1"/>
    <xf numFmtId="3" fontId="28" fillId="0" borderId="0" xfId="1" applyNumberFormat="1" applyFont="1" applyFill="1"/>
    <xf numFmtId="9" fontId="63" fillId="17" borderId="0" xfId="4" applyFont="1" applyFill="1"/>
    <xf numFmtId="164" fontId="63" fillId="0" borderId="0" xfId="2" applyNumberFormat="1" applyFont="1" applyFill="1"/>
    <xf numFmtId="3" fontId="63" fillId="0" borderId="0" xfId="1" applyNumberFormat="1" applyFont="1" applyFill="1"/>
    <xf numFmtId="3" fontId="7" fillId="0" borderId="0" xfId="1" applyNumberFormat="1" applyFont="1" applyFill="1"/>
    <xf numFmtId="167" fontId="63" fillId="0" borderId="0" xfId="6" applyNumberFormat="1" applyFont="1"/>
    <xf numFmtId="167" fontId="28" fillId="0" borderId="0" xfId="6" applyNumberFormat="1" applyFont="1"/>
    <xf numFmtId="0" fontId="10" fillId="0" borderId="5" xfId="6" applyFont="1" applyBorder="1" applyAlignment="1">
      <alignment horizontal="right"/>
    </xf>
    <xf numFmtId="164" fontId="63" fillId="0" borderId="5" xfId="2" applyNumberFormat="1" applyFont="1" applyFill="1" applyBorder="1"/>
    <xf numFmtId="0" fontId="67" fillId="0" borderId="0" xfId="6" applyFont="1"/>
    <xf numFmtId="164" fontId="68" fillId="0" borderId="0" xfId="2" applyNumberFormat="1" applyFont="1" applyFill="1"/>
    <xf numFmtId="3" fontId="69" fillId="0" borderId="0" xfId="1" applyNumberFormat="1" applyFont="1" applyFill="1"/>
    <xf numFmtId="0" fontId="69" fillId="0" borderId="0" xfId="6" applyFont="1"/>
    <xf numFmtId="164" fontId="7" fillId="0" borderId="0" xfId="2" applyNumberFormat="1" applyFont="1" applyFill="1"/>
    <xf numFmtId="171" fontId="22" fillId="0" borderId="0" xfId="6" applyNumberFormat="1" applyFont="1" applyAlignment="1">
      <alignment horizontal="right"/>
    </xf>
    <xf numFmtId="171" fontId="63" fillId="0" borderId="0" xfId="4" applyNumberFormat="1" applyFont="1"/>
    <xf numFmtId="3" fontId="28" fillId="0" borderId="0" xfId="4" applyNumberFormat="1" applyFont="1" applyFill="1"/>
    <xf numFmtId="3" fontId="63" fillId="0" borderId="0" xfId="4" applyNumberFormat="1" applyFont="1" applyFill="1"/>
    <xf numFmtId="3" fontId="7" fillId="0" borderId="0" xfId="4" applyNumberFormat="1" applyFont="1" applyFill="1"/>
    <xf numFmtId="0" fontId="22" fillId="19" borderId="0" xfId="6" applyFont="1" applyFill="1" applyAlignment="1">
      <alignment horizontal="right"/>
    </xf>
    <xf numFmtId="164" fontId="63" fillId="19" borderId="0" xfId="2" applyNumberFormat="1" applyFont="1" applyFill="1"/>
    <xf numFmtId="164" fontId="7" fillId="19" borderId="0" xfId="2" applyNumberFormat="1" applyFont="1" applyFill="1"/>
    <xf numFmtId="0" fontId="22" fillId="19" borderId="0" xfId="6" applyFont="1" applyFill="1" applyAlignment="1">
      <alignment horizontal="left"/>
    </xf>
    <xf numFmtId="3" fontId="63" fillId="19" borderId="0" xfId="1" applyNumberFormat="1" applyFont="1" applyFill="1"/>
    <xf numFmtId="3" fontId="7" fillId="19" borderId="0" xfId="1" applyNumberFormat="1" applyFont="1" applyFill="1"/>
    <xf numFmtId="3" fontId="31" fillId="0" borderId="0" xfId="1" applyNumberFormat="1" applyFont="1" applyFill="1"/>
    <xf numFmtId="171" fontId="22" fillId="19" borderId="0" xfId="6" applyNumberFormat="1" applyFont="1" applyFill="1" applyAlignment="1">
      <alignment horizontal="right"/>
    </xf>
    <xf numFmtId="171" fontId="63" fillId="19" borderId="0" xfId="4" applyNumberFormat="1" applyFont="1" applyFill="1"/>
    <xf numFmtId="171" fontId="7" fillId="19" borderId="0" xfId="4" applyNumberFormat="1" applyFont="1" applyFill="1"/>
    <xf numFmtId="3" fontId="63" fillId="19" borderId="0" xfId="4" applyNumberFormat="1" applyFont="1" applyFill="1"/>
    <xf numFmtId="3" fontId="7" fillId="19" borderId="0" xfId="4" applyNumberFormat="1" applyFont="1" applyFill="1"/>
    <xf numFmtId="8" fontId="28" fillId="0" borderId="0" xfId="6" applyNumberFormat="1" applyFont="1"/>
    <xf numFmtId="3" fontId="63" fillId="0" borderId="0" xfId="1" applyNumberFormat="1" applyFont="1" applyFill="1" applyBorder="1"/>
    <xf numFmtId="3" fontId="28" fillId="0" borderId="0" xfId="1" applyNumberFormat="1" applyFont="1" applyFill="1" applyAlignment="1">
      <alignment horizontal="left"/>
    </xf>
    <xf numFmtId="2" fontId="47" fillId="20" borderId="114" xfId="5" applyNumberFormat="1" applyFont="1" applyFill="1" applyBorder="1" applyAlignment="1" applyProtection="1">
      <alignment horizontal="right" vertical="top" wrapText="1"/>
    </xf>
    <xf numFmtId="2" fontId="47" fillId="20" borderId="117" xfId="5" applyNumberFormat="1" applyFont="1" applyFill="1" applyBorder="1" applyAlignment="1" applyProtection="1">
      <alignment horizontal="right" vertical="top" wrapText="1"/>
    </xf>
    <xf numFmtId="44" fontId="28" fillId="12" borderId="5" xfId="2" applyFont="1" applyFill="1" applyBorder="1" applyProtection="1"/>
    <xf numFmtId="44" fontId="28" fillId="0" borderId="5" xfId="2" applyFont="1" applyBorder="1" applyProtection="1"/>
    <xf numFmtId="44" fontId="28" fillId="0" borderId="5" xfId="2" applyFont="1" applyFill="1" applyBorder="1" applyProtection="1"/>
    <xf numFmtId="44" fontId="28" fillId="2" borderId="5" xfId="2" applyFont="1" applyFill="1" applyBorder="1" applyProtection="1">
      <protection locked="0"/>
    </xf>
    <xf numFmtId="3" fontId="7" fillId="0" borderId="0" xfId="1" applyNumberFormat="1" applyFont="1" applyFill="1" applyBorder="1"/>
    <xf numFmtId="9" fontId="66" fillId="0" borderId="0" xfId="4" applyFont="1" applyFill="1"/>
    <xf numFmtId="171" fontId="7" fillId="0" borderId="0" xfId="4" applyNumberFormat="1" applyFont="1" applyFill="1"/>
    <xf numFmtId="0" fontId="10" fillId="0" borderId="0" xfId="6" applyFont="1" applyAlignment="1">
      <alignment horizontal="center"/>
    </xf>
    <xf numFmtId="0" fontId="7" fillId="0" borderId="0" xfId="6" applyFont="1" applyAlignment="1">
      <alignment horizontal="center"/>
    </xf>
    <xf numFmtId="170" fontId="7" fillId="0" borderId="0" xfId="1" applyNumberFormat="1" applyFont="1" applyFill="1" applyBorder="1" applyAlignment="1">
      <alignment horizontal="center"/>
    </xf>
    <xf numFmtId="164" fontId="7" fillId="0" borderId="0" xfId="2" applyNumberFormat="1" applyFont="1" applyFill="1" applyBorder="1" applyAlignment="1">
      <alignment horizontal="center"/>
    </xf>
    <xf numFmtId="167" fontId="7" fillId="0" borderId="0" xfId="4" applyNumberFormat="1" applyFont="1" applyFill="1" applyBorder="1" applyAlignment="1">
      <alignment horizontal="right"/>
    </xf>
    <xf numFmtId="44" fontId="7" fillId="0" borderId="0" xfId="2" applyFont="1" applyFill="1"/>
    <xf numFmtId="167" fontId="66" fillId="0" borderId="0" xfId="6" applyNumberFormat="1" applyFont="1"/>
    <xf numFmtId="9" fontId="7" fillId="0" borderId="0" xfId="4" applyFont="1" applyFill="1" applyBorder="1" applyAlignment="1">
      <alignment horizontal="right"/>
    </xf>
    <xf numFmtId="170" fontId="7" fillId="14" borderId="5" xfId="1" applyNumberFormat="1" applyFont="1" applyFill="1" applyBorder="1" applyAlignment="1" applyProtection="1">
      <alignment horizontal="center"/>
      <protection locked="0"/>
    </xf>
    <xf numFmtId="164" fontId="7" fillId="14" borderId="5" xfId="2" applyNumberFormat="1" applyFont="1" applyFill="1" applyBorder="1" applyAlignment="1" applyProtection="1">
      <alignment horizontal="center"/>
      <protection locked="0"/>
    </xf>
    <xf numFmtId="9" fontId="7" fillId="14" borderId="5" xfId="4" applyFont="1" applyFill="1" applyBorder="1" applyAlignment="1" applyProtection="1">
      <alignment horizontal="right"/>
      <protection locked="0"/>
    </xf>
    <xf numFmtId="164" fontId="7" fillId="14" borderId="5" xfId="2" applyNumberFormat="1" applyFont="1" applyFill="1" applyBorder="1" applyProtection="1">
      <protection locked="0"/>
    </xf>
    <xf numFmtId="3" fontId="7" fillId="14" borderId="5" xfId="1" applyNumberFormat="1" applyFont="1" applyFill="1" applyBorder="1" applyProtection="1">
      <protection locked="0"/>
    </xf>
    <xf numFmtId="0" fontId="4" fillId="0" borderId="5" xfId="0" applyFont="1" applyBorder="1"/>
    <xf numFmtId="44" fontId="28" fillId="0" borderId="0" xfId="2" applyFont="1" applyBorder="1" applyProtection="1"/>
    <xf numFmtId="3" fontId="4" fillId="22" borderId="0" xfId="0" applyNumberFormat="1" applyFont="1" applyFill="1" applyAlignment="1">
      <alignment horizontal="left"/>
    </xf>
    <xf numFmtId="3" fontId="4" fillId="0" borderId="0" xfId="0" applyNumberFormat="1" applyFont="1" applyAlignment="1">
      <alignment horizontal="left"/>
    </xf>
    <xf numFmtId="4" fontId="2" fillId="0" borderId="0" xfId="0" applyNumberFormat="1" applyFont="1" applyAlignment="1">
      <alignment horizontal="left"/>
    </xf>
    <xf numFmtId="165" fontId="0" fillId="0" borderId="0" xfId="0" applyNumberFormat="1"/>
    <xf numFmtId="0" fontId="2" fillId="14" borderId="5" xfId="6" applyFill="1" applyBorder="1"/>
    <xf numFmtId="49" fontId="13" fillId="2" borderId="11" xfId="3" applyNumberFormat="1" applyFont="1" applyFill="1" applyBorder="1" applyAlignment="1" applyProtection="1">
      <alignment horizontal="center"/>
      <protection locked="0"/>
    </xf>
    <xf numFmtId="6" fontId="74" fillId="0" borderId="0" xfId="2" applyNumberFormat="1" applyFont="1" applyFill="1" applyBorder="1" applyAlignment="1" applyProtection="1">
      <alignment horizontal="center"/>
    </xf>
    <xf numFmtId="6" fontId="74" fillId="0" borderId="121" xfId="2" applyNumberFormat="1" applyFont="1" applyFill="1" applyBorder="1" applyAlignment="1" applyProtection="1">
      <alignment horizontal="center"/>
    </xf>
    <xf numFmtId="6" fontId="74" fillId="0" borderId="63" xfId="2" applyNumberFormat="1" applyFont="1" applyFill="1" applyBorder="1" applyAlignment="1" applyProtection="1">
      <alignment horizontal="center"/>
    </xf>
    <xf numFmtId="6" fontId="74" fillId="0" borderId="123" xfId="2" applyNumberFormat="1" applyFont="1" applyFill="1" applyBorder="1" applyAlignment="1" applyProtection="1">
      <alignment horizontal="center"/>
    </xf>
    <xf numFmtId="6" fontId="74" fillId="0" borderId="0" xfId="2" applyNumberFormat="1" applyFont="1" applyBorder="1" applyAlignment="1" applyProtection="1">
      <alignment horizontal="center"/>
    </xf>
    <xf numFmtId="6" fontId="74" fillId="0" borderId="121" xfId="2" applyNumberFormat="1" applyFont="1" applyBorder="1" applyAlignment="1" applyProtection="1">
      <alignment horizontal="center"/>
    </xf>
    <xf numFmtId="1" fontId="74" fillId="23" borderId="0" xfId="4" applyNumberFormat="1" applyFont="1" applyFill="1" applyBorder="1" applyAlignment="1" applyProtection="1"/>
    <xf numFmtId="1" fontId="74" fillId="14" borderId="0" xfId="4" applyNumberFormat="1" applyFont="1" applyFill="1" applyBorder="1" applyAlignment="1" applyProtection="1"/>
    <xf numFmtId="1" fontId="74" fillId="24" borderId="0" xfId="4" applyNumberFormat="1" applyFont="1" applyFill="1" applyBorder="1" applyAlignment="1" applyProtection="1"/>
    <xf numFmtId="1" fontId="74" fillId="25" borderId="63" xfId="4" applyNumberFormat="1" applyFont="1" applyFill="1" applyBorder="1" applyAlignment="1" applyProtection="1"/>
    <xf numFmtId="2" fontId="13" fillId="2" borderId="50" xfId="1" applyNumberFormat="1" applyFont="1" applyFill="1" applyBorder="1" applyAlignment="1" applyProtection="1">
      <alignment horizontal="center"/>
      <protection locked="0"/>
    </xf>
    <xf numFmtId="2" fontId="13" fillId="2" borderId="11" xfId="1" applyNumberFormat="1" applyFont="1" applyFill="1" applyBorder="1" applyAlignment="1" applyProtection="1">
      <alignment horizontal="center"/>
      <protection locked="0"/>
    </xf>
    <xf numFmtId="1" fontId="13" fillId="2" borderId="7" xfId="3" applyNumberFormat="1" applyFont="1" applyFill="1" applyBorder="1" applyAlignment="1" applyProtection="1">
      <alignment horizontal="center"/>
      <protection locked="0"/>
    </xf>
    <xf numFmtId="1" fontId="13" fillId="2" borderId="5" xfId="3" applyNumberFormat="1" applyFont="1" applyFill="1" applyBorder="1" applyAlignment="1" applyProtection="1">
      <alignment horizontal="center"/>
      <protection locked="0"/>
    </xf>
    <xf numFmtId="0" fontId="2" fillId="0" borderId="26" xfId="6" applyBorder="1"/>
    <xf numFmtId="0" fontId="4" fillId="0" borderId="127" xfId="6" applyFont="1" applyBorder="1" applyAlignment="1">
      <alignment vertical="center" wrapText="1"/>
    </xf>
    <xf numFmtId="0" fontId="4" fillId="0" borderId="6" xfId="6" applyFont="1" applyBorder="1" applyAlignment="1">
      <alignment vertical="center" wrapText="1"/>
    </xf>
    <xf numFmtId="0" fontId="4" fillId="0" borderId="124" xfId="6" applyFont="1" applyBorder="1" applyAlignment="1">
      <alignment vertical="center"/>
    </xf>
    <xf numFmtId="0" fontId="2" fillId="0" borderId="2" xfId="6" applyBorder="1"/>
    <xf numFmtId="0" fontId="2" fillId="14" borderId="2" xfId="6" applyFill="1" applyBorder="1"/>
    <xf numFmtId="0" fontId="0" fillId="14" borderId="64" xfId="0" applyFill="1" applyBorder="1" applyProtection="1">
      <protection locked="0"/>
    </xf>
    <xf numFmtId="0" fontId="0" fillId="14" borderId="26" xfId="0" applyFill="1" applyBorder="1" applyProtection="1">
      <protection locked="0"/>
    </xf>
    <xf numFmtId="3" fontId="4" fillId="2" borderId="0" xfId="0" applyNumberFormat="1" applyFont="1" applyFill="1" applyProtection="1">
      <protection locked="0"/>
    </xf>
    <xf numFmtId="4" fontId="17" fillId="22" borderId="0" xfId="0" applyNumberFormat="1" applyFont="1" applyFill="1" applyAlignment="1">
      <alignment horizontal="left"/>
    </xf>
    <xf numFmtId="3" fontId="4" fillId="0" borderId="0" xfId="0" applyNumberFormat="1" applyFont="1" applyProtection="1">
      <protection locked="0"/>
    </xf>
    <xf numFmtId="4" fontId="10" fillId="0" borderId="23" xfId="0" applyNumberFormat="1" applyFont="1" applyBorder="1" applyAlignment="1">
      <alignment horizontal="left"/>
    </xf>
    <xf numFmtId="3" fontId="4" fillId="0" borderId="23" xfId="0" applyNumberFormat="1" applyFont="1" applyBorder="1" applyAlignment="1">
      <alignment horizontal="left"/>
    </xf>
    <xf numFmtId="0" fontId="13" fillId="2" borderId="50" xfId="3" applyFont="1" applyFill="1" applyBorder="1" applyAlignment="1" applyProtection="1">
      <alignment horizontal="center" wrapText="1"/>
      <protection locked="0"/>
    </xf>
    <xf numFmtId="3" fontId="13" fillId="2" borderId="0" xfId="3" applyNumberFormat="1" applyFont="1" applyFill="1" applyProtection="1">
      <protection locked="0"/>
    </xf>
    <xf numFmtId="8" fontId="28" fillId="12" borderId="5" xfId="2" applyNumberFormat="1" applyFont="1" applyFill="1" applyBorder="1" applyProtection="1"/>
    <xf numFmtId="2" fontId="28" fillId="0" borderId="0" xfId="2" applyNumberFormat="1" applyFont="1" applyBorder="1" applyProtection="1"/>
    <xf numFmtId="0" fontId="13" fillId="0" borderId="0" xfId="3" applyFont="1" applyAlignment="1" applyProtection="1">
      <alignment horizontal="center"/>
      <protection locked="0"/>
    </xf>
    <xf numFmtId="0" fontId="2" fillId="14" borderId="64" xfId="6" applyFill="1" applyBorder="1" applyAlignment="1" applyProtection="1">
      <alignment horizontal="center" wrapText="1"/>
      <protection locked="0"/>
    </xf>
    <xf numFmtId="0" fontId="2" fillId="14" borderId="20" xfId="6" applyFill="1" applyBorder="1" applyAlignment="1" applyProtection="1">
      <alignment horizontal="center" wrapText="1"/>
      <protection locked="0"/>
    </xf>
    <xf numFmtId="165" fontId="0" fillId="0" borderId="5" xfId="0" applyNumberFormat="1" applyBorder="1"/>
    <xf numFmtId="9" fontId="74" fillId="0" borderId="5" xfId="4" applyFont="1" applyFill="1" applyBorder="1" applyAlignment="1" applyProtection="1"/>
    <xf numFmtId="1" fontId="74" fillId="0" borderId="5" xfId="4" applyNumberFormat="1" applyFont="1" applyFill="1" applyBorder="1" applyAlignment="1" applyProtection="1"/>
    <xf numFmtId="2" fontId="75" fillId="0" borderId="5" xfId="2" applyNumberFormat="1" applyFont="1" applyFill="1" applyBorder="1" applyAlignment="1" applyProtection="1">
      <alignment horizontal="center"/>
    </xf>
    <xf numFmtId="3" fontId="10" fillId="0" borderId="23" xfId="0" applyNumberFormat="1" applyFont="1" applyBorder="1" applyProtection="1">
      <protection locked="0"/>
    </xf>
    <xf numFmtId="0" fontId="2" fillId="13" borderId="0" xfId="6" applyFill="1" applyAlignment="1" applyProtection="1">
      <alignment horizontal="center"/>
      <protection locked="0"/>
    </xf>
    <xf numFmtId="0" fontId="55" fillId="0" borderId="0" xfId="6" applyFont="1" applyProtection="1">
      <protection locked="0"/>
    </xf>
    <xf numFmtId="0" fontId="4" fillId="0" borderId="6" xfId="6" applyFont="1" applyBorder="1"/>
    <xf numFmtId="0" fontId="4" fillId="0" borderId="128" xfId="6" applyFont="1" applyBorder="1"/>
    <xf numFmtId="0" fontId="2" fillId="14" borderId="81" xfId="6" applyFill="1" applyBorder="1"/>
    <xf numFmtId="0" fontId="2" fillId="14" borderId="93" xfId="6" applyFill="1" applyBorder="1"/>
    <xf numFmtId="0" fontId="13" fillId="2" borderId="124" xfId="3" applyFont="1" applyFill="1" applyBorder="1" applyAlignment="1" applyProtection="1">
      <alignment horizontal="left" wrapText="1"/>
      <protection locked="0"/>
    </xf>
    <xf numFmtId="1" fontId="13" fillId="2" borderId="2" xfId="3" applyNumberFormat="1" applyFont="1" applyFill="1" applyBorder="1" applyAlignment="1" applyProtection="1">
      <alignment horizontal="center"/>
      <protection locked="0"/>
    </xf>
    <xf numFmtId="49" fontId="13" fillId="2" borderId="2" xfId="3" applyNumberFormat="1" applyFont="1" applyFill="1" applyBorder="1" applyAlignment="1" applyProtection="1">
      <alignment horizontal="center"/>
      <protection locked="0"/>
    </xf>
    <xf numFmtId="3" fontId="13" fillId="2" borderId="2" xfId="3" applyNumberFormat="1" applyFont="1" applyFill="1" applyBorder="1" applyAlignment="1" applyProtection="1">
      <alignment horizontal="center"/>
      <protection locked="0"/>
    </xf>
    <xf numFmtId="2" fontId="13" fillId="2" borderId="2" xfId="3" applyNumberFormat="1" applyFont="1" applyFill="1" applyBorder="1" applyAlignment="1" applyProtection="1">
      <alignment horizontal="center"/>
      <protection locked="0"/>
    </xf>
    <xf numFmtId="0" fontId="0" fillId="14" borderId="60" xfId="0" applyFill="1" applyBorder="1" applyProtection="1">
      <protection locked="0"/>
    </xf>
    <xf numFmtId="0" fontId="2" fillId="0" borderId="0" xfId="0" applyFont="1" applyAlignment="1">
      <alignment horizontal="left"/>
    </xf>
    <xf numFmtId="0" fontId="28" fillId="2" borderId="5" xfId="0" applyFont="1" applyFill="1" applyBorder="1" applyProtection="1">
      <protection locked="0"/>
    </xf>
    <xf numFmtId="173" fontId="2" fillId="0" borderId="12" xfId="6" applyNumberFormat="1" applyBorder="1" applyAlignment="1" applyProtection="1">
      <alignment wrapText="1"/>
      <protection locked="0"/>
    </xf>
    <xf numFmtId="3" fontId="13" fillId="14" borderId="50" xfId="1" applyNumberFormat="1" applyFont="1" applyFill="1" applyBorder="1" applyAlignment="1" applyProtection="1">
      <alignment horizontal="center"/>
      <protection locked="0"/>
    </xf>
    <xf numFmtId="3" fontId="13" fillId="14" borderId="57" xfId="1" applyNumberFormat="1" applyFont="1" applyFill="1" applyBorder="1" applyAlignment="1" applyProtection="1">
      <alignment horizontal="center"/>
      <protection locked="0"/>
    </xf>
    <xf numFmtId="0" fontId="13" fillId="14" borderId="2" xfId="3" applyFont="1" applyFill="1" applyBorder="1" applyAlignment="1" applyProtection="1">
      <alignment horizontal="center"/>
      <protection locked="0"/>
    </xf>
    <xf numFmtId="3" fontId="4" fillId="27" borderId="27" xfId="0" applyNumberFormat="1" applyFont="1" applyFill="1" applyBorder="1" applyAlignment="1" applyProtection="1">
      <alignment horizontal="center" wrapText="1"/>
      <protection locked="0"/>
    </xf>
    <xf numFmtId="0" fontId="4" fillId="27" borderId="28" xfId="0" applyFont="1" applyFill="1" applyBorder="1" applyAlignment="1" applyProtection="1">
      <alignment horizontal="center" wrapText="1"/>
      <protection locked="0"/>
    </xf>
    <xf numFmtId="0" fontId="4" fillId="27" borderId="12" xfId="0" applyFont="1" applyFill="1" applyBorder="1" applyAlignment="1" applyProtection="1">
      <alignment horizontal="center" wrapText="1"/>
      <protection locked="0"/>
    </xf>
    <xf numFmtId="3" fontId="4" fillId="2" borderId="12" xfId="0" applyNumberFormat="1" applyFont="1" applyFill="1" applyBorder="1" applyAlignment="1" applyProtection="1">
      <alignment horizontal="center" wrapText="1"/>
      <protection locked="0"/>
    </xf>
    <xf numFmtId="3" fontId="4" fillId="2" borderId="5" xfId="0" applyNumberFormat="1" applyFont="1" applyFill="1" applyBorder="1" applyAlignment="1" applyProtection="1">
      <alignment horizontal="center" wrapText="1"/>
      <protection locked="0"/>
    </xf>
    <xf numFmtId="0" fontId="79" fillId="10" borderId="11" xfId="0" applyFont="1" applyFill="1" applyBorder="1" applyAlignment="1">
      <alignment horizontal="center" vertical="top" wrapText="1"/>
    </xf>
    <xf numFmtId="0" fontId="0" fillId="27" borderId="12" xfId="0" applyFill="1" applyBorder="1" applyAlignment="1">
      <alignment horizontal="center" wrapText="1"/>
    </xf>
    <xf numFmtId="0" fontId="0" fillId="27" borderId="11" xfId="0" applyFill="1" applyBorder="1" applyAlignment="1">
      <alignment horizontal="center" wrapText="1"/>
    </xf>
    <xf numFmtId="0" fontId="0" fillId="27" borderId="7" xfId="0" applyFill="1" applyBorder="1" applyAlignment="1">
      <alignment horizontal="center" wrapText="1"/>
    </xf>
    <xf numFmtId="3" fontId="4" fillId="13" borderId="11" xfId="0" applyNumberFormat="1" applyFont="1" applyFill="1" applyBorder="1" applyAlignment="1" applyProtection="1">
      <alignment horizontal="center"/>
      <protection locked="0"/>
    </xf>
    <xf numFmtId="3" fontId="4" fillId="13" borderId="5" xfId="0" applyNumberFormat="1" applyFont="1" applyFill="1" applyBorder="1" applyAlignment="1" applyProtection="1">
      <alignment horizontal="center"/>
      <protection locked="0"/>
    </xf>
    <xf numFmtId="3" fontId="4" fillId="13" borderId="5" xfId="0" applyNumberFormat="1" applyFont="1" applyFill="1" applyBorder="1" applyAlignment="1" applyProtection="1">
      <alignment horizontal="center" wrapText="1"/>
      <protection locked="0"/>
    </xf>
    <xf numFmtId="0" fontId="4" fillId="13" borderId="12" xfId="0" applyFont="1" applyFill="1" applyBorder="1" applyAlignment="1">
      <alignment horizontal="center" wrapText="1"/>
    </xf>
    <xf numFmtId="42" fontId="10" fillId="13" borderId="4" xfId="0" applyNumberFormat="1" applyFont="1" applyFill="1" applyBorder="1"/>
    <xf numFmtId="42" fontId="10" fillId="13" borderId="31" xfId="0" applyNumberFormat="1" applyFont="1" applyFill="1" applyBorder="1"/>
    <xf numFmtId="0" fontId="10" fillId="0" borderId="23" xfId="0" applyFont="1" applyBorder="1"/>
    <xf numFmtId="42" fontId="10" fillId="0" borderId="10" xfId="0" applyNumberFormat="1" applyFont="1" applyBorder="1"/>
    <xf numFmtId="164" fontId="10" fillId="0" borderId="30" xfId="2" applyNumberFormat="1" applyFont="1" applyBorder="1"/>
    <xf numFmtId="42" fontId="10" fillId="13" borderId="30" xfId="0" applyNumberFormat="1" applyFont="1" applyFill="1" applyBorder="1"/>
    <xf numFmtId="42" fontId="10" fillId="13" borderId="13" xfId="0" applyNumberFormat="1" applyFont="1" applyFill="1" applyBorder="1"/>
    <xf numFmtId="42" fontId="10" fillId="0" borderId="14" xfId="0" applyNumberFormat="1" applyFont="1" applyBorder="1"/>
    <xf numFmtId="0" fontId="0" fillId="6" borderId="3" xfId="0" applyFill="1" applyBorder="1" applyAlignment="1">
      <alignment horizontal="center" wrapText="1"/>
    </xf>
    <xf numFmtId="42" fontId="0" fillId="0" borderId="56" xfId="0" applyNumberFormat="1" applyBorder="1"/>
    <xf numFmtId="37" fontId="0" fillId="2" borderId="56" xfId="0" applyNumberFormat="1" applyFill="1" applyBorder="1" applyProtection="1">
      <protection locked="0"/>
    </xf>
    <xf numFmtId="42" fontId="0" fillId="0" borderId="131" xfId="0" applyNumberFormat="1" applyBorder="1"/>
    <xf numFmtId="37" fontId="0" fillId="7" borderId="56" xfId="0" applyNumberFormat="1" applyFill="1" applyBorder="1"/>
    <xf numFmtId="42" fontId="9" fillId="0" borderId="131" xfId="0" applyNumberFormat="1" applyFont="1" applyBorder="1"/>
    <xf numFmtId="42" fontId="9" fillId="0" borderId="56" xfId="0" applyNumberFormat="1" applyFont="1" applyBorder="1"/>
    <xf numFmtId="37" fontId="0" fillId="2" borderId="132" xfId="0" applyNumberFormat="1" applyFill="1" applyBorder="1" applyProtection="1">
      <protection locked="0"/>
    </xf>
    <xf numFmtId="42" fontId="0" fillId="2" borderId="56" xfId="0" applyNumberFormat="1" applyFill="1" applyBorder="1" applyProtection="1">
      <protection locked="0"/>
    </xf>
    <xf numFmtId="42" fontId="10" fillId="0" borderId="9" xfId="0" applyNumberFormat="1" applyFont="1" applyBorder="1"/>
    <xf numFmtId="168" fontId="10" fillId="14" borderId="56" xfId="2" applyNumberFormat="1" applyFont="1" applyFill="1" applyBorder="1" applyProtection="1">
      <protection locked="0"/>
    </xf>
    <xf numFmtId="42" fontId="10" fillId="0" borderId="56" xfId="0" applyNumberFormat="1" applyFont="1" applyBorder="1"/>
    <xf numFmtId="42" fontId="10" fillId="0" borderId="68" xfId="0" applyNumberFormat="1" applyFont="1" applyBorder="1"/>
    <xf numFmtId="2" fontId="10" fillId="0" borderId="3" xfId="0" applyNumberFormat="1" applyFont="1" applyBorder="1"/>
    <xf numFmtId="3" fontId="13" fillId="14" borderId="7" xfId="3" applyNumberFormat="1" applyFont="1" applyFill="1" applyBorder="1" applyAlignment="1" applyProtection="1">
      <alignment horizontal="center" wrapText="1"/>
      <protection locked="0"/>
    </xf>
    <xf numFmtId="0" fontId="2" fillId="14" borderId="23" xfId="6" applyFill="1" applyBorder="1" applyAlignment="1" applyProtection="1">
      <alignment horizontal="center" wrapText="1"/>
      <protection locked="0"/>
    </xf>
    <xf numFmtId="0" fontId="2" fillId="14" borderId="114" xfId="6" applyFill="1" applyBorder="1" applyAlignment="1" applyProtection="1">
      <alignment horizontal="center" wrapText="1"/>
      <protection locked="0"/>
    </xf>
    <xf numFmtId="0" fontId="4" fillId="14" borderId="29" xfId="6" applyFont="1" applyFill="1" applyBorder="1" applyAlignment="1" applyProtection="1">
      <alignment wrapText="1"/>
      <protection locked="0"/>
    </xf>
    <xf numFmtId="0" fontId="4" fillId="14" borderId="129" xfId="6" applyFont="1" applyFill="1" applyBorder="1" applyAlignment="1" applyProtection="1">
      <alignment wrapText="1"/>
      <protection locked="0"/>
    </xf>
    <xf numFmtId="0" fontId="2" fillId="0" borderId="89" xfId="6" applyBorder="1" applyProtection="1">
      <protection locked="0"/>
    </xf>
    <xf numFmtId="0" fontId="2" fillId="0" borderId="120" xfId="6" applyBorder="1" applyProtection="1">
      <protection locked="0"/>
    </xf>
    <xf numFmtId="0" fontId="2" fillId="0" borderId="0" xfId="6" applyAlignment="1" applyProtection="1">
      <alignment horizontal="right"/>
      <protection locked="0"/>
    </xf>
    <xf numFmtId="0" fontId="2" fillId="14" borderId="5" xfId="6" applyFill="1" applyBorder="1" applyProtection="1">
      <protection locked="0"/>
    </xf>
    <xf numFmtId="0" fontId="1" fillId="0" borderId="120" xfId="9" applyBorder="1" applyProtection="1">
      <protection locked="0"/>
    </xf>
    <xf numFmtId="0" fontId="2" fillId="0" borderId="95" xfId="6" applyBorder="1" applyProtection="1">
      <protection locked="0"/>
    </xf>
    <xf numFmtId="0" fontId="2" fillId="0" borderId="112" xfId="6" applyBorder="1" applyProtection="1">
      <protection locked="0"/>
    </xf>
    <xf numFmtId="0" fontId="2" fillId="13" borderId="0" xfId="6" applyFill="1" applyProtection="1">
      <protection locked="0"/>
    </xf>
    <xf numFmtId="0" fontId="2" fillId="13" borderId="23" xfId="6" applyFill="1" applyBorder="1" applyProtection="1">
      <protection locked="0"/>
    </xf>
    <xf numFmtId="0" fontId="2" fillId="13" borderId="121" xfId="6" applyFill="1" applyBorder="1" applyProtection="1">
      <protection locked="0"/>
    </xf>
    <xf numFmtId="0" fontId="1" fillId="0" borderId="0" xfId="9" applyProtection="1">
      <protection locked="0"/>
    </xf>
    <xf numFmtId="0" fontId="2" fillId="0" borderId="63" xfId="6" applyBorder="1" applyProtection="1">
      <protection locked="0"/>
    </xf>
    <xf numFmtId="0" fontId="2" fillId="0" borderId="123" xfId="6" applyBorder="1" applyProtection="1">
      <protection locked="0"/>
    </xf>
    <xf numFmtId="0" fontId="2" fillId="14" borderId="130" xfId="6" applyFill="1" applyBorder="1" applyProtection="1">
      <protection locked="0"/>
    </xf>
    <xf numFmtId="0" fontId="2" fillId="0" borderId="26" xfId="6" applyBorder="1" applyProtection="1">
      <protection locked="0"/>
    </xf>
    <xf numFmtId="0" fontId="2" fillId="0" borderId="23" xfId="6" applyBorder="1" applyProtection="1">
      <protection locked="0"/>
    </xf>
    <xf numFmtId="0" fontId="2" fillId="0" borderId="114" xfId="6" applyBorder="1" applyProtection="1">
      <protection locked="0"/>
    </xf>
    <xf numFmtId="0" fontId="2" fillId="0" borderId="62" xfId="6" applyBorder="1" applyProtection="1">
      <protection locked="0"/>
    </xf>
    <xf numFmtId="0" fontId="10" fillId="0" borderId="0" xfId="0" applyFont="1" applyProtection="1">
      <protection locked="0"/>
    </xf>
    <xf numFmtId="0" fontId="2" fillId="0" borderId="0" xfId="0" applyFont="1" applyProtection="1">
      <protection locked="0"/>
    </xf>
    <xf numFmtId="8" fontId="0" fillId="0" borderId="0" xfId="0" applyNumberFormat="1" applyProtection="1">
      <protection locked="0"/>
    </xf>
    <xf numFmtId="165" fontId="0" fillId="0" borderId="0" xfId="0" applyNumberFormat="1" applyProtection="1">
      <protection locked="0"/>
    </xf>
    <xf numFmtId="9" fontId="0" fillId="14" borderId="112" xfId="4" applyFont="1" applyFill="1" applyBorder="1" applyProtection="1">
      <protection locked="0"/>
    </xf>
    <xf numFmtId="0" fontId="0" fillId="14" borderId="123" xfId="0" applyFill="1" applyBorder="1" applyProtection="1">
      <protection locked="0"/>
    </xf>
    <xf numFmtId="10" fontId="0" fillId="0" borderId="0" xfId="0" applyNumberFormat="1"/>
    <xf numFmtId="8" fontId="0" fillId="0" borderId="0" xfId="0" applyNumberFormat="1"/>
    <xf numFmtId="169" fontId="0" fillId="0" borderId="0" xfId="2" applyNumberFormat="1" applyFont="1" applyProtection="1"/>
    <xf numFmtId="0" fontId="4" fillId="26" borderId="89" xfId="0" applyFont="1" applyFill="1" applyBorder="1"/>
    <xf numFmtId="0" fontId="2" fillId="0" borderId="120" xfId="0" applyFont="1" applyBorder="1"/>
    <xf numFmtId="0" fontId="0" fillId="0" borderId="120" xfId="0" applyBorder="1"/>
    <xf numFmtId="0" fontId="2" fillId="0" borderId="90" xfId="0" applyFont="1" applyBorder="1"/>
    <xf numFmtId="0" fontId="4" fillId="0" borderId="89" xfId="0" applyFont="1" applyBorder="1" applyAlignment="1">
      <alignment wrapText="1"/>
    </xf>
    <xf numFmtId="0" fontId="4" fillId="0" borderId="90" xfId="0" applyFont="1" applyBorder="1"/>
    <xf numFmtId="0" fontId="0" fillId="26" borderId="112" xfId="0" applyFill="1" applyBorder="1"/>
    <xf numFmtId="44" fontId="0" fillId="0" borderId="121" xfId="0" applyNumberFormat="1" applyBorder="1"/>
    <xf numFmtId="0" fontId="0" fillId="0" borderId="121" xfId="0" applyBorder="1"/>
    <xf numFmtId="10" fontId="0" fillId="0" borderId="121" xfId="0" applyNumberFormat="1" applyBorder="1"/>
    <xf numFmtId="8" fontId="0" fillId="0" borderId="123" xfId="0" applyNumberFormat="1" applyBorder="1"/>
    <xf numFmtId="0" fontId="72" fillId="0" borderId="0" xfId="0" applyFont="1" applyProtection="1">
      <protection locked="0"/>
    </xf>
    <xf numFmtId="0" fontId="71" fillId="0" borderId="0" xfId="0" applyFont="1" applyProtection="1">
      <protection locked="0"/>
    </xf>
    <xf numFmtId="0" fontId="4" fillId="0" borderId="5" xfId="0" applyFont="1" applyBorder="1" applyProtection="1">
      <protection locked="0"/>
    </xf>
    <xf numFmtId="0" fontId="0" fillId="14" borderId="5" xfId="0" applyFill="1" applyBorder="1" applyProtection="1">
      <protection locked="0"/>
    </xf>
    <xf numFmtId="0" fontId="2" fillId="14" borderId="5" xfId="0" applyFont="1" applyFill="1" applyBorder="1" applyProtection="1">
      <protection locked="0"/>
    </xf>
    <xf numFmtId="165" fontId="0" fillId="14" borderId="5" xfId="0" applyNumberFormat="1" applyFill="1" applyBorder="1" applyProtection="1">
      <protection locked="0"/>
    </xf>
    <xf numFmtId="165" fontId="0" fillId="0" borderId="5" xfId="0" applyNumberFormat="1" applyBorder="1" applyProtection="1">
      <protection locked="0"/>
    </xf>
    <xf numFmtId="10" fontId="0" fillId="14" borderId="5" xfId="4" applyNumberFormat="1" applyFont="1" applyFill="1" applyBorder="1" applyProtection="1">
      <protection locked="0"/>
    </xf>
    <xf numFmtId="169" fontId="0" fillId="14" borderId="5" xfId="0" applyNumberFormat="1" applyFill="1" applyBorder="1" applyProtection="1">
      <protection locked="0"/>
    </xf>
    <xf numFmtId="0" fontId="0" fillId="0" borderId="5" xfId="0" applyBorder="1" applyProtection="1">
      <protection locked="0"/>
    </xf>
    <xf numFmtId="165" fontId="4" fillId="0" borderId="5" xfId="0" applyNumberFormat="1" applyFont="1" applyBorder="1" applyProtection="1">
      <protection locked="0"/>
    </xf>
    <xf numFmtId="0" fontId="78" fillId="0" borderId="5" xfId="0" applyFont="1" applyBorder="1" applyProtection="1">
      <protection locked="0"/>
    </xf>
    <xf numFmtId="165" fontId="0" fillId="14" borderId="5" xfId="2" applyNumberFormat="1" applyFont="1" applyFill="1" applyBorder="1" applyProtection="1">
      <protection locked="0"/>
    </xf>
    <xf numFmtId="1" fontId="0" fillId="14" borderId="5" xfId="0" applyNumberFormat="1" applyFill="1" applyBorder="1" applyProtection="1">
      <protection locked="0"/>
    </xf>
    <xf numFmtId="165" fontId="0" fillId="14" borderId="5" xfId="4" applyNumberFormat="1" applyFont="1" applyFill="1" applyBorder="1" applyProtection="1">
      <protection locked="0"/>
    </xf>
    <xf numFmtId="1" fontId="2" fillId="14" borderId="5" xfId="4" applyNumberFormat="1" applyFont="1" applyFill="1" applyBorder="1" applyProtection="1">
      <protection locked="0"/>
    </xf>
    <xf numFmtId="1" fontId="0" fillId="14" borderId="5" xfId="4" applyNumberFormat="1" applyFont="1" applyFill="1" applyBorder="1" applyProtection="1">
      <protection locked="0"/>
    </xf>
    <xf numFmtId="1" fontId="2" fillId="14" borderId="5" xfId="0" applyNumberFormat="1" applyFont="1" applyFill="1" applyBorder="1" applyProtection="1">
      <protection locked="0"/>
    </xf>
    <xf numFmtId="165" fontId="4" fillId="28" borderId="5" xfId="0" applyNumberFormat="1" applyFont="1" applyFill="1" applyBorder="1" applyAlignment="1" applyProtection="1">
      <alignment wrapText="1"/>
      <protection locked="0"/>
    </xf>
    <xf numFmtId="0" fontId="4" fillId="28" borderId="5" xfId="0" applyFont="1" applyFill="1" applyBorder="1" applyProtection="1">
      <protection locked="0"/>
    </xf>
    <xf numFmtId="165" fontId="0" fillId="28" borderId="5" xfId="2" applyNumberFormat="1" applyFont="1" applyFill="1" applyBorder="1" applyProtection="1">
      <protection locked="0"/>
    </xf>
    <xf numFmtId="10" fontId="0" fillId="28" borderId="5" xfId="4" applyNumberFormat="1" applyFont="1" applyFill="1" applyBorder="1" applyProtection="1">
      <protection locked="0"/>
    </xf>
    <xf numFmtId="165" fontId="0" fillId="28" borderId="5" xfId="0" applyNumberFormat="1" applyFill="1" applyBorder="1" applyProtection="1">
      <protection locked="0"/>
    </xf>
    <xf numFmtId="1" fontId="0" fillId="28" borderId="5" xfId="0" applyNumberFormat="1" applyFill="1" applyBorder="1" applyProtection="1">
      <protection locked="0"/>
    </xf>
    <xf numFmtId="165" fontId="0" fillId="28" borderId="5" xfId="4" applyNumberFormat="1" applyFont="1" applyFill="1" applyBorder="1" applyProtection="1">
      <protection locked="0"/>
    </xf>
    <xf numFmtId="1" fontId="2" fillId="28" borderId="5" xfId="4" applyNumberFormat="1" applyFont="1" applyFill="1" applyBorder="1" applyProtection="1">
      <protection locked="0"/>
    </xf>
    <xf numFmtId="1" fontId="0" fillId="28" borderId="5" xfId="4" applyNumberFormat="1" applyFont="1" applyFill="1" applyBorder="1" applyProtection="1">
      <protection locked="0"/>
    </xf>
    <xf numFmtId="1" fontId="2" fillId="28" borderId="5" xfId="0" applyNumberFormat="1" applyFont="1" applyFill="1" applyBorder="1" applyProtection="1">
      <protection locked="0"/>
    </xf>
    <xf numFmtId="165" fontId="4" fillId="28" borderId="5" xfId="0" applyNumberFormat="1" applyFont="1" applyFill="1" applyBorder="1" applyProtection="1">
      <protection locked="0"/>
    </xf>
    <xf numFmtId="165" fontId="4" fillId="0" borderId="5" xfId="0" applyNumberFormat="1" applyFont="1" applyBorder="1"/>
    <xf numFmtId="165" fontId="4" fillId="0" borderId="5" xfId="0" applyNumberFormat="1" applyFont="1" applyBorder="1" applyAlignment="1">
      <alignment wrapText="1"/>
    </xf>
    <xf numFmtId="0" fontId="4" fillId="0" borderId="5" xfId="0" applyFont="1" applyBorder="1" applyAlignment="1">
      <alignment wrapText="1"/>
    </xf>
    <xf numFmtId="0" fontId="14" fillId="0" borderId="0" xfId="0" applyFont="1"/>
    <xf numFmtId="44" fontId="0" fillId="0" borderId="0" xfId="2" applyFont="1" applyProtection="1"/>
    <xf numFmtId="0" fontId="2" fillId="14" borderId="0" xfId="0" applyFont="1" applyFill="1" applyProtection="1">
      <protection locked="0"/>
    </xf>
    <xf numFmtId="165" fontId="2" fillId="28" borderId="5" xfId="2" applyNumberFormat="1" applyFont="1" applyFill="1" applyBorder="1" applyProtection="1">
      <protection locked="0"/>
    </xf>
    <xf numFmtId="0" fontId="3" fillId="0" borderId="0" xfId="0" applyFont="1" applyAlignment="1">
      <alignment horizontal="left"/>
    </xf>
    <xf numFmtId="0" fontId="10" fillId="0" borderId="0" xfId="0" applyFont="1" applyAlignment="1">
      <alignment horizontal="left"/>
    </xf>
    <xf numFmtId="0" fontId="2" fillId="0" borderId="89" xfId="6" applyBorder="1"/>
    <xf numFmtId="0" fontId="2" fillId="0" borderId="0" xfId="6" applyAlignment="1">
      <alignment horizontal="right"/>
    </xf>
    <xf numFmtId="0" fontId="2" fillId="0" borderId="120" xfId="6" applyBorder="1" applyAlignment="1">
      <alignment horizontal="left"/>
    </xf>
    <xf numFmtId="0" fontId="2" fillId="0" borderId="0" xfId="6" applyAlignment="1">
      <alignment horizontal="right" wrapText="1"/>
    </xf>
    <xf numFmtId="0" fontId="2" fillId="0" borderId="120" xfId="6" applyBorder="1" applyAlignment="1">
      <alignment horizontal="right"/>
    </xf>
    <xf numFmtId="0" fontId="2" fillId="0" borderId="90" xfId="6" applyBorder="1" applyAlignment="1">
      <alignment horizontal="right"/>
    </xf>
    <xf numFmtId="0" fontId="2" fillId="0" borderId="26" xfId="6" applyBorder="1" applyAlignment="1">
      <alignment horizontal="right"/>
    </xf>
    <xf numFmtId="0" fontId="4" fillId="0" borderId="89" xfId="6" applyFont="1" applyBorder="1"/>
    <xf numFmtId="0" fontId="4" fillId="0" borderId="96" xfId="6" applyFont="1" applyBorder="1"/>
    <xf numFmtId="0" fontId="4" fillId="0" borderId="95" xfId="6" applyFont="1" applyBorder="1"/>
    <xf numFmtId="0" fontId="2" fillId="0" borderId="94" xfId="6" applyBorder="1"/>
    <xf numFmtId="0" fontId="2" fillId="0" borderId="112" xfId="6" applyBorder="1"/>
    <xf numFmtId="0" fontId="4" fillId="0" borderId="90" xfId="6" applyFont="1" applyBorder="1"/>
    <xf numFmtId="0" fontId="4" fillId="0" borderId="61" xfId="6" applyFont="1" applyBorder="1"/>
    <xf numFmtId="0" fontId="4" fillId="0" borderId="112" xfId="6" applyFont="1" applyBorder="1"/>
    <xf numFmtId="0" fontId="2" fillId="0" borderId="10" xfId="6" applyBorder="1"/>
    <xf numFmtId="0" fontId="4" fillId="0" borderId="5" xfId="6" applyFont="1" applyBorder="1"/>
    <xf numFmtId="0" fontId="2" fillId="13" borderId="5" xfId="6" applyFill="1" applyBorder="1"/>
    <xf numFmtId="0" fontId="4" fillId="0" borderId="10" xfId="6" applyFont="1" applyBorder="1"/>
    <xf numFmtId="9" fontId="2" fillId="0" borderId="5" xfId="4" applyBorder="1" applyProtection="1"/>
    <xf numFmtId="0" fontId="6" fillId="0" borderId="0" xfId="3" applyFont="1" applyAlignment="1" applyProtection="1">
      <alignment horizontal="center"/>
      <protection locked="0"/>
    </xf>
    <xf numFmtId="0" fontId="7" fillId="13" borderId="0" xfId="3" applyFont="1" applyFill="1" applyAlignment="1" applyProtection="1">
      <alignment horizontal="center"/>
      <protection locked="0"/>
    </xf>
    <xf numFmtId="0" fontId="7" fillId="0" borderId="0" xfId="3" applyFont="1" applyAlignment="1" applyProtection="1">
      <alignment horizontal="center"/>
      <protection locked="0"/>
    </xf>
    <xf numFmtId="0" fontId="13" fillId="0" borderId="0" xfId="3" applyFont="1" applyAlignment="1" applyProtection="1">
      <alignment horizontal="left"/>
      <protection locked="0"/>
    </xf>
    <xf numFmtId="0" fontId="20" fillId="0" borderId="0" xfId="3" applyFont="1" applyAlignment="1" applyProtection="1">
      <alignment horizontal="left"/>
      <protection locked="0"/>
    </xf>
    <xf numFmtId="0" fontId="21" fillId="0" borderId="0" xfId="3" applyFont="1" applyAlignment="1" applyProtection="1">
      <alignment horizontal="left"/>
      <protection locked="0"/>
    </xf>
    <xf numFmtId="0" fontId="22" fillId="0" borderId="0" xfId="3" applyFont="1" applyAlignment="1" applyProtection="1">
      <alignment horizontal="left"/>
      <protection locked="0"/>
    </xf>
    <xf numFmtId="0" fontId="7" fillId="0" borderId="0" xfId="3" applyFont="1" applyAlignment="1" applyProtection="1">
      <alignment horizontal="left"/>
      <protection locked="0"/>
    </xf>
    <xf numFmtId="0" fontId="11" fillId="0" borderId="0" xfId="3" applyFont="1" applyAlignment="1" applyProtection="1">
      <alignment horizontal="center" wrapText="1"/>
      <protection locked="0"/>
    </xf>
    <xf numFmtId="0" fontId="0" fillId="14" borderId="12" xfId="0" applyFill="1" applyBorder="1" applyProtection="1">
      <protection locked="0"/>
    </xf>
    <xf numFmtId="0" fontId="0" fillId="14" borderId="86" xfId="0" applyFill="1" applyBorder="1" applyProtection="1">
      <protection locked="0"/>
    </xf>
    <xf numFmtId="1" fontId="74" fillId="23" borderId="0" xfId="4" applyNumberFormat="1" applyFont="1" applyFill="1" applyBorder="1" applyAlignment="1" applyProtection="1">
      <protection locked="0"/>
    </xf>
    <xf numFmtId="6" fontId="74" fillId="0" borderId="0" xfId="2" applyNumberFormat="1" applyFont="1" applyBorder="1" applyAlignment="1" applyProtection="1">
      <alignment horizontal="center"/>
      <protection locked="0"/>
    </xf>
    <xf numFmtId="0" fontId="0" fillId="14" borderId="81" xfId="0" applyFill="1" applyBorder="1" applyProtection="1">
      <protection locked="0"/>
    </xf>
    <xf numFmtId="1" fontId="74" fillId="14" borderId="0" xfId="4" applyNumberFormat="1" applyFont="1" applyFill="1" applyBorder="1" applyAlignment="1" applyProtection="1">
      <protection locked="0"/>
    </xf>
    <xf numFmtId="0" fontId="75" fillId="24" borderId="0" xfId="0" applyFont="1" applyFill="1" applyAlignment="1" applyProtection="1">
      <alignment horizontal="center" vertical="center"/>
      <protection locked="0"/>
    </xf>
    <xf numFmtId="1" fontId="74" fillId="24" borderId="0" xfId="4" applyNumberFormat="1" applyFont="1" applyFill="1" applyBorder="1" applyAlignment="1" applyProtection="1">
      <protection locked="0"/>
    </xf>
    <xf numFmtId="0" fontId="75" fillId="24" borderId="120" xfId="0" applyFont="1" applyFill="1" applyBorder="1" applyAlignment="1" applyProtection="1">
      <alignment horizontal="center" vertical="center"/>
      <protection locked="0"/>
    </xf>
    <xf numFmtId="6" fontId="74" fillId="0" borderId="0" xfId="2" applyNumberFormat="1" applyFont="1" applyFill="1" applyBorder="1" applyAlignment="1" applyProtection="1">
      <alignment horizontal="center"/>
      <protection locked="0"/>
    </xf>
    <xf numFmtId="6" fontId="74" fillId="0" borderId="121" xfId="2" applyNumberFormat="1" applyFont="1" applyFill="1" applyBorder="1" applyAlignment="1" applyProtection="1">
      <alignment horizontal="center"/>
      <protection locked="0"/>
    </xf>
    <xf numFmtId="0" fontId="75" fillId="25" borderId="120" xfId="0" applyFont="1" applyFill="1" applyBorder="1" applyAlignment="1" applyProtection="1">
      <alignment horizontal="center" vertical="center"/>
      <protection locked="0"/>
    </xf>
    <xf numFmtId="0" fontId="75" fillId="25" borderId="0" xfId="0" applyFont="1" applyFill="1" applyAlignment="1" applyProtection="1">
      <alignment horizontal="center" vertical="center"/>
      <protection locked="0"/>
    </xf>
    <xf numFmtId="1" fontId="74" fillId="25" borderId="0" xfId="4" applyNumberFormat="1" applyFont="1" applyFill="1" applyBorder="1" applyAlignment="1" applyProtection="1">
      <protection locked="0"/>
    </xf>
    <xf numFmtId="0" fontId="75" fillId="25" borderId="90" xfId="0" applyFont="1" applyFill="1" applyBorder="1" applyAlignment="1" applyProtection="1">
      <alignment horizontal="center" vertical="center"/>
      <protection locked="0"/>
    </xf>
    <xf numFmtId="0" fontId="75" fillId="25" borderId="63" xfId="0" applyFont="1" applyFill="1" applyBorder="1" applyAlignment="1" applyProtection="1">
      <alignment horizontal="center" vertical="center"/>
      <protection locked="0"/>
    </xf>
    <xf numFmtId="0" fontId="0" fillId="14" borderId="2" xfId="0" applyFill="1" applyBorder="1" applyProtection="1">
      <protection locked="0"/>
    </xf>
    <xf numFmtId="0" fontId="0" fillId="14" borderId="93" xfId="0" applyFill="1" applyBorder="1" applyProtection="1">
      <protection locked="0"/>
    </xf>
    <xf numFmtId="0" fontId="74" fillId="0" borderId="0" xfId="14" applyFont="1" applyProtection="1">
      <protection locked="0"/>
    </xf>
    <xf numFmtId="0" fontId="11" fillId="0" borderId="0" xfId="3" applyFont="1" applyProtection="1">
      <protection locked="0"/>
    </xf>
    <xf numFmtId="166" fontId="11" fillId="0" borderId="0" xfId="3" applyNumberFormat="1" applyFont="1" applyAlignment="1" applyProtection="1">
      <alignment horizontal="right"/>
      <protection locked="0"/>
    </xf>
    <xf numFmtId="0" fontId="23" fillId="0" borderId="0" xfId="3" applyFont="1" applyProtection="1">
      <protection locked="0"/>
    </xf>
    <xf numFmtId="0" fontId="32" fillId="0" borderId="0" xfId="3" applyFont="1" applyAlignment="1" applyProtection="1">
      <alignment horizontal="center" wrapText="1"/>
      <protection locked="0"/>
    </xf>
    <xf numFmtId="0" fontId="13" fillId="9" borderId="50" xfId="3" applyFont="1" applyFill="1" applyBorder="1" applyProtection="1">
      <protection locked="0"/>
    </xf>
    <xf numFmtId="0" fontId="13" fillId="9" borderId="0" xfId="3" applyFont="1" applyFill="1" applyProtection="1">
      <protection locked="0"/>
    </xf>
    <xf numFmtId="0" fontId="13" fillId="9" borderId="59" xfId="3" applyFont="1" applyFill="1" applyBorder="1" applyProtection="1">
      <protection locked="0"/>
    </xf>
    <xf numFmtId="0" fontId="13" fillId="9" borderId="1" xfId="3" applyFont="1" applyFill="1" applyBorder="1" applyProtection="1">
      <protection locked="0"/>
    </xf>
    <xf numFmtId="3" fontId="7" fillId="0" borderId="0" xfId="3" applyNumberFormat="1" applyFont="1" applyAlignment="1" applyProtection="1">
      <alignment horizontal="right"/>
      <protection locked="0"/>
    </xf>
    <xf numFmtId="0" fontId="0" fillId="0" borderId="0" xfId="0" applyAlignment="1" applyProtection="1">
      <alignment wrapText="1"/>
      <protection locked="0"/>
    </xf>
    <xf numFmtId="0" fontId="13" fillId="9" borderId="27" xfId="3" applyFont="1" applyFill="1" applyBorder="1" applyProtection="1">
      <protection locked="0"/>
    </xf>
    <xf numFmtId="0" fontId="13" fillId="9" borderId="62" xfId="3" applyFont="1" applyFill="1" applyBorder="1" applyProtection="1">
      <protection locked="0"/>
    </xf>
    <xf numFmtId="0" fontId="13" fillId="9" borderId="63" xfId="3" applyFont="1" applyFill="1" applyBorder="1" applyProtection="1">
      <protection locked="0"/>
    </xf>
    <xf numFmtId="0" fontId="13" fillId="9" borderId="28" xfId="3" applyFont="1" applyFill="1" applyBorder="1" applyProtection="1">
      <protection locked="0"/>
    </xf>
    <xf numFmtId="0" fontId="7" fillId="0" borderId="0" xfId="3" applyFont="1" applyAlignment="1" applyProtection="1">
      <alignment horizontal="right"/>
      <protection locked="0"/>
    </xf>
    <xf numFmtId="0" fontId="7" fillId="0" borderId="0" xfId="3" applyFont="1" applyProtection="1">
      <protection locked="0"/>
    </xf>
    <xf numFmtId="165" fontId="7" fillId="0" borderId="0" xfId="3" applyNumberFormat="1" applyFont="1" applyAlignment="1" applyProtection="1">
      <alignment horizontal="right" wrapText="1"/>
      <protection locked="0"/>
    </xf>
    <xf numFmtId="0" fontId="7" fillId="0" borderId="0" xfId="3" applyFont="1" applyAlignment="1" applyProtection="1">
      <alignment horizontal="right" wrapText="1"/>
      <protection locked="0"/>
    </xf>
    <xf numFmtId="0" fontId="13" fillId="0" borderId="0" xfId="3" applyFont="1" applyAlignment="1" applyProtection="1">
      <alignment horizontal="right" wrapText="1"/>
      <protection locked="0"/>
    </xf>
    <xf numFmtId="0" fontId="7" fillId="0" borderId="0" xfId="3" applyFont="1" applyAlignment="1" applyProtection="1">
      <alignment horizontal="center" wrapText="1"/>
      <protection locked="0"/>
    </xf>
    <xf numFmtId="9" fontId="13" fillId="0" borderId="0" xfId="4" applyFont="1" applyFill="1" applyBorder="1" applyProtection="1">
      <protection locked="0"/>
    </xf>
    <xf numFmtId="0" fontId="24" fillId="0" borderId="0" xfId="3" applyFont="1" applyAlignment="1" applyProtection="1">
      <alignment wrapText="1"/>
      <protection locked="0"/>
    </xf>
    <xf numFmtId="165" fontId="77" fillId="0" borderId="0" xfId="3" applyNumberFormat="1" applyFont="1" applyAlignment="1" applyProtection="1">
      <alignment wrapText="1"/>
      <protection locked="0"/>
    </xf>
    <xf numFmtId="165" fontId="25" fillId="0" borderId="0" xfId="3" applyNumberFormat="1" applyFont="1" applyAlignment="1" applyProtection="1">
      <alignment horizontal="right" wrapText="1"/>
      <protection locked="0"/>
    </xf>
    <xf numFmtId="0" fontId="0" fillId="0" borderId="0" xfId="0" applyAlignment="1" applyProtection="1">
      <alignment horizontal="right" wrapText="1"/>
      <protection locked="0"/>
    </xf>
    <xf numFmtId="0" fontId="4" fillId="0" borderId="0" xfId="0" applyFont="1" applyAlignment="1" applyProtection="1">
      <alignment horizontal="center"/>
      <protection locked="0"/>
    </xf>
    <xf numFmtId="0" fontId="11" fillId="0" borderId="0" xfId="3" applyFont="1" applyAlignment="1" applyProtection="1">
      <alignment horizontal="center" vertical="center"/>
      <protection locked="0"/>
    </xf>
    <xf numFmtId="0" fontId="11" fillId="0" borderId="0" xfId="3" applyFont="1" applyAlignment="1" applyProtection="1">
      <alignment horizontal="center" vertical="center" wrapText="1"/>
      <protection locked="0"/>
    </xf>
    <xf numFmtId="0" fontId="11" fillId="0" borderId="0" xfId="3" applyFont="1" applyAlignment="1" applyProtection="1">
      <alignment horizontal="left"/>
      <protection locked="0"/>
    </xf>
    <xf numFmtId="0" fontId="2" fillId="0" borderId="0" xfId="3" applyFont="1" applyAlignment="1" applyProtection="1">
      <alignment horizontal="left" wrapText="1"/>
      <protection locked="0"/>
    </xf>
    <xf numFmtId="3" fontId="13" fillId="0" borderId="0" xfId="3" applyNumberFormat="1" applyFont="1" applyAlignment="1" applyProtection="1">
      <alignment horizontal="center"/>
      <protection locked="0"/>
    </xf>
    <xf numFmtId="0" fontId="12" fillId="0" borderId="0" xfId="3" applyProtection="1">
      <protection locked="0"/>
    </xf>
    <xf numFmtId="0" fontId="9" fillId="0" borderId="0" xfId="3" applyFont="1" applyProtection="1">
      <protection locked="0"/>
    </xf>
    <xf numFmtId="0" fontId="13" fillId="0" borderId="5" xfId="3" applyFont="1" applyBorder="1" applyAlignment="1">
      <alignment horizontal="center"/>
    </xf>
    <xf numFmtId="0" fontId="11" fillId="0" borderId="79" xfId="3" applyFont="1" applyBorder="1" applyAlignment="1">
      <alignment horizontal="center" wrapText="1"/>
    </xf>
    <xf numFmtId="0" fontId="11" fillId="0" borderId="75" xfId="3" applyFont="1" applyBorder="1" applyAlignment="1">
      <alignment horizontal="center" wrapText="1"/>
    </xf>
    <xf numFmtId="0" fontId="11" fillId="0" borderId="80" xfId="3" applyFont="1" applyBorder="1" applyAlignment="1">
      <alignment horizontal="center" wrapText="1"/>
    </xf>
    <xf numFmtId="0" fontId="11" fillId="0" borderId="94" xfId="3" applyFont="1" applyBorder="1" applyAlignment="1">
      <alignment horizontal="center" wrapText="1"/>
    </xf>
    <xf numFmtId="0" fontId="11" fillId="0" borderId="96" xfId="3" applyFont="1" applyBorder="1" applyAlignment="1">
      <alignment horizontal="center" wrapText="1"/>
    </xf>
    <xf numFmtId="0" fontId="11" fillId="0" borderId="113" xfId="3" applyFont="1" applyBorder="1" applyAlignment="1">
      <alignment horizontal="center" wrapText="1"/>
    </xf>
    <xf numFmtId="0" fontId="11" fillId="0" borderId="76" xfId="3" applyFont="1" applyBorder="1" applyAlignment="1">
      <alignment horizontal="center" wrapText="1"/>
    </xf>
    <xf numFmtId="3" fontId="13" fillId="0" borderId="12" xfId="3" applyNumberFormat="1" applyFont="1" applyBorder="1" applyAlignment="1">
      <alignment horizontal="center" wrapText="1"/>
    </xf>
    <xf numFmtId="3" fontId="13" fillId="0" borderId="2" xfId="3" applyNumberFormat="1" applyFont="1" applyBorder="1" applyAlignment="1">
      <alignment horizontal="center" wrapText="1"/>
    </xf>
    <xf numFmtId="3" fontId="13" fillId="0" borderId="74" xfId="3" applyNumberFormat="1" applyFont="1" applyBorder="1" applyAlignment="1">
      <alignment horizontal="center" wrapText="1"/>
    </xf>
    <xf numFmtId="0" fontId="7" fillId="0" borderId="47" xfId="3" applyFont="1" applyBorder="1" applyAlignment="1">
      <alignment horizontal="center" wrapText="1"/>
    </xf>
    <xf numFmtId="165" fontId="7" fillId="0" borderId="47" xfId="3" applyNumberFormat="1" applyFont="1" applyBorder="1"/>
    <xf numFmtId="165" fontId="7" fillId="0" borderId="59" xfId="3" applyNumberFormat="1" applyFont="1" applyBorder="1"/>
    <xf numFmtId="0" fontId="7" fillId="0" borderId="65" xfId="3" applyFont="1" applyBorder="1" applyAlignment="1">
      <alignment horizontal="right"/>
    </xf>
    <xf numFmtId="166" fontId="7" fillId="0" borderId="1" xfId="3" applyNumberFormat="1" applyFont="1" applyBorder="1" applyAlignment="1">
      <alignment horizontal="right"/>
    </xf>
    <xf numFmtId="0" fontId="0" fillId="0" borderId="1" xfId="0" applyBorder="1"/>
    <xf numFmtId="0" fontId="13" fillId="0" borderId="51" xfId="3" applyFont="1" applyBorder="1"/>
    <xf numFmtId="165" fontId="13" fillId="0" borderId="5" xfId="3" applyNumberFormat="1" applyFont="1" applyBorder="1" applyAlignment="1">
      <alignment horizontal="center"/>
    </xf>
    <xf numFmtId="165" fontId="13" fillId="0" borderId="2" xfId="3" applyNumberFormat="1" applyFont="1" applyBorder="1" applyAlignment="1">
      <alignment horizontal="center"/>
    </xf>
    <xf numFmtId="0" fontId="13" fillId="0" borderId="2" xfId="3" applyFont="1" applyBorder="1" applyAlignment="1">
      <alignment horizontal="center"/>
    </xf>
    <xf numFmtId="0" fontId="11" fillId="0" borderId="71" xfId="3" applyFont="1" applyBorder="1" applyAlignment="1">
      <alignment horizontal="center" wrapText="1"/>
    </xf>
    <xf numFmtId="3" fontId="13" fillId="2" borderId="12" xfId="3" applyNumberFormat="1" applyFont="1" applyFill="1" applyBorder="1"/>
    <xf numFmtId="3" fontId="13" fillId="2" borderId="5" xfId="3" applyNumberFormat="1" applyFont="1" applyFill="1" applyBorder="1"/>
    <xf numFmtId="3" fontId="13" fillId="2" borderId="2" xfId="3" applyNumberFormat="1" applyFont="1" applyFill="1" applyBorder="1"/>
    <xf numFmtId="3" fontId="7" fillId="0" borderId="70" xfId="3" applyNumberFormat="1" applyFont="1" applyBorder="1" applyAlignment="1">
      <alignment horizontal="right"/>
    </xf>
    <xf numFmtId="0" fontId="11" fillId="0" borderId="2" xfId="3" applyFont="1" applyBorder="1"/>
    <xf numFmtId="0" fontId="11" fillId="0" borderId="2" xfId="3" applyFont="1" applyBorder="1" applyAlignment="1">
      <alignment horizontal="center" wrapText="1"/>
    </xf>
    <xf numFmtId="0" fontId="13" fillId="9" borderId="57" xfId="3" applyFont="1" applyFill="1" applyBorder="1"/>
    <xf numFmtId="0" fontId="11" fillId="9" borderId="39" xfId="3" applyFont="1" applyFill="1" applyBorder="1"/>
    <xf numFmtId="0" fontId="13" fillId="9" borderId="39" xfId="3" applyFont="1" applyFill="1" applyBorder="1"/>
    <xf numFmtId="0" fontId="11" fillId="0" borderId="58" xfId="3" applyFont="1" applyBorder="1" applyAlignment="1">
      <alignment horizontal="center" wrapText="1"/>
    </xf>
    <xf numFmtId="0" fontId="7" fillId="0" borderId="46" xfId="3" applyFont="1" applyBorder="1" applyAlignment="1">
      <alignment horizontal="right"/>
    </xf>
    <xf numFmtId="0" fontId="13" fillId="0" borderId="49" xfId="3" applyFont="1" applyBorder="1"/>
    <xf numFmtId="0" fontId="13" fillId="0" borderId="59" xfId="3" applyFont="1" applyBorder="1"/>
    <xf numFmtId="3" fontId="7" fillId="0" borderId="47" xfId="3" applyNumberFormat="1" applyFont="1" applyBorder="1" applyAlignment="1">
      <alignment horizontal="right"/>
    </xf>
    <xf numFmtId="0" fontId="11" fillId="0" borderId="60" xfId="3" applyFont="1" applyBorder="1" applyAlignment="1">
      <alignment horizontal="center" wrapText="1"/>
    </xf>
    <xf numFmtId="0" fontId="13" fillId="9" borderId="30" xfId="3" applyFont="1" applyFill="1" applyBorder="1"/>
    <xf numFmtId="0" fontId="4" fillId="0" borderId="89" xfId="3" applyFont="1" applyBorder="1" applyAlignment="1">
      <alignment horizontal="right" wrapText="1"/>
    </xf>
    <xf numFmtId="165" fontId="7" fillId="0" borderId="112" xfId="3" applyNumberFormat="1" applyFont="1" applyBorder="1" applyAlignment="1">
      <alignment horizontal="right" wrapText="1"/>
    </xf>
    <xf numFmtId="0" fontId="4" fillId="0" borderId="120" xfId="3" applyFont="1" applyBorder="1" applyAlignment="1">
      <alignment horizontal="right" wrapText="1"/>
    </xf>
    <xf numFmtId="0" fontId="7" fillId="0" borderId="121" xfId="3" applyFont="1" applyBorder="1" applyAlignment="1">
      <alignment horizontal="right" wrapText="1"/>
    </xf>
    <xf numFmtId="0" fontId="24" fillId="0" borderId="120" xfId="3" applyFont="1" applyBorder="1" applyAlignment="1">
      <alignment wrapText="1"/>
    </xf>
    <xf numFmtId="0" fontId="0" fillId="0" borderId="121" xfId="0" applyBorder="1" applyAlignment="1">
      <alignment wrapText="1"/>
    </xf>
    <xf numFmtId="0" fontId="4" fillId="0" borderId="120" xfId="3" applyFont="1" applyBorder="1" applyAlignment="1">
      <alignment horizontal="center" wrapText="1"/>
    </xf>
    <xf numFmtId="165" fontId="7" fillId="0" borderId="121" xfId="3" applyNumberFormat="1" applyFont="1" applyBorder="1"/>
    <xf numFmtId="0" fontId="77" fillId="26" borderId="90" xfId="3" applyFont="1" applyFill="1" applyBorder="1" applyAlignment="1">
      <alignment horizontal="center" wrapText="1"/>
    </xf>
    <xf numFmtId="165" fontId="4" fillId="26" borderId="123" xfId="3" applyNumberFormat="1" applyFont="1" applyFill="1" applyBorder="1"/>
    <xf numFmtId="0" fontId="7" fillId="0" borderId="5" xfId="3" applyFont="1" applyBorder="1"/>
    <xf numFmtId="0" fontId="7" fillId="0" borderId="5" xfId="3" applyFont="1" applyBorder="1" applyAlignment="1">
      <alignment horizontal="left"/>
    </xf>
    <xf numFmtId="0" fontId="13" fillId="0" borderId="5" xfId="3" applyFont="1" applyBorder="1"/>
    <xf numFmtId="0" fontId="11" fillId="0" borderId="5" xfId="3" applyFont="1" applyBorder="1" applyAlignment="1">
      <alignment horizontal="center"/>
    </xf>
    <xf numFmtId="0" fontId="11" fillId="0" borderId="5" xfId="3" applyFont="1" applyBorder="1"/>
    <xf numFmtId="0" fontId="11" fillId="0" borderId="5" xfId="3" applyFont="1" applyBorder="1" applyAlignment="1">
      <alignment horizontal="right"/>
    </xf>
    <xf numFmtId="9" fontId="12" fillId="0" borderId="5" xfId="4" applyFont="1" applyFill="1" applyBorder="1" applyProtection="1"/>
    <xf numFmtId="0" fontId="9" fillId="0" borderId="0" xfId="3" applyFont="1" applyAlignment="1">
      <alignment horizontal="left"/>
    </xf>
    <xf numFmtId="0" fontId="32" fillId="0" borderId="1" xfId="3" applyFont="1" applyBorder="1" applyAlignment="1">
      <alignment horizontal="center" wrapText="1"/>
    </xf>
    <xf numFmtId="0" fontId="74" fillId="0" borderId="120" xfId="0" applyFont="1" applyBorder="1"/>
    <xf numFmtId="0" fontId="74" fillId="0" borderId="0" xfId="0" applyFont="1"/>
    <xf numFmtId="1" fontId="75" fillId="14" borderId="0" xfId="0" applyNumberFormat="1" applyFont="1" applyFill="1" applyAlignment="1">
      <alignment horizontal="center"/>
    </xf>
    <xf numFmtId="1" fontId="75" fillId="14" borderId="121" xfId="0" applyNumberFormat="1" applyFont="1" applyFill="1" applyBorder="1" applyAlignment="1">
      <alignment horizontal="center"/>
    </xf>
    <xf numFmtId="0" fontId="75" fillId="23" borderId="120" xfId="0" applyFont="1" applyFill="1" applyBorder="1" applyAlignment="1">
      <alignment horizontal="center" vertical="center" wrapText="1"/>
    </xf>
    <xf numFmtId="0" fontId="75" fillId="23" borderId="0" xfId="0" applyFont="1" applyFill="1" applyAlignment="1">
      <alignment horizontal="center" vertical="center" wrapText="1"/>
    </xf>
    <xf numFmtId="0" fontId="75" fillId="14" borderId="120" xfId="0" applyFont="1" applyFill="1" applyBorder="1" applyAlignment="1">
      <alignment horizontal="left" vertical="center"/>
    </xf>
    <xf numFmtId="0" fontId="75" fillId="14" borderId="0" xfId="0" applyFont="1" applyFill="1" applyAlignment="1">
      <alignment horizontal="center" vertical="center"/>
    </xf>
    <xf numFmtId="0" fontId="75" fillId="14" borderId="120" xfId="0" applyFont="1" applyFill="1" applyBorder="1" applyAlignment="1">
      <alignment horizontal="center" vertical="center"/>
    </xf>
    <xf numFmtId="0" fontId="75" fillId="24" borderId="120" xfId="0" applyFont="1" applyFill="1" applyBorder="1" applyAlignment="1">
      <alignment horizontal="left" vertical="center"/>
    </xf>
    <xf numFmtId="0" fontId="75" fillId="24" borderId="0" xfId="0" applyFont="1" applyFill="1" applyAlignment="1">
      <alignment horizontal="center" vertical="center"/>
    </xf>
    <xf numFmtId="0" fontId="75" fillId="24" borderId="120" xfId="0" applyFont="1" applyFill="1" applyBorder="1" applyAlignment="1">
      <alignment horizontal="center" vertical="center"/>
    </xf>
    <xf numFmtId="0" fontId="75" fillId="25" borderId="120" xfId="0" applyFont="1" applyFill="1" applyBorder="1" applyAlignment="1">
      <alignment horizontal="left" vertical="center"/>
    </xf>
    <xf numFmtId="0" fontId="74" fillId="0" borderId="0" xfId="0" applyFont="1" applyAlignment="1">
      <alignment horizontal="center"/>
    </xf>
    <xf numFmtId="0" fontId="4" fillId="0" borderId="57" xfId="0" applyFont="1" applyBorder="1"/>
    <xf numFmtId="0" fontId="0" fillId="0" borderId="39" xfId="0" applyBorder="1"/>
    <xf numFmtId="0" fontId="0" fillId="0" borderId="30" xfId="0" applyBorder="1"/>
    <xf numFmtId="0" fontId="2" fillId="0" borderId="5" xfId="0" applyFont="1" applyBorder="1"/>
    <xf numFmtId="2" fontId="0" fillId="0" borderId="5" xfId="0" applyNumberFormat="1" applyBorder="1"/>
    <xf numFmtId="0" fontId="0" fillId="0" borderId="5" xfId="0" applyBorder="1"/>
    <xf numFmtId="165" fontId="0" fillId="0" borderId="5" xfId="2" applyNumberFormat="1" applyFont="1" applyBorder="1" applyProtection="1"/>
    <xf numFmtId="0" fontId="0" fillId="0" borderId="4" xfId="0" applyBorder="1"/>
    <xf numFmtId="0" fontId="0" fillId="14" borderId="5" xfId="0" applyFill="1" applyBorder="1"/>
    <xf numFmtId="0" fontId="2" fillId="14" borderId="26" xfId="0" applyFont="1" applyFill="1" applyBorder="1" applyAlignment="1">
      <alignment horizontal="center"/>
    </xf>
    <xf numFmtId="0" fontId="2" fillId="14" borderId="23" xfId="0" applyFont="1" applyFill="1" applyBorder="1" applyAlignment="1">
      <alignment horizontal="center"/>
    </xf>
    <xf numFmtId="0" fontId="2" fillId="14" borderId="10" xfId="0" applyFont="1" applyFill="1" applyBorder="1" applyAlignment="1">
      <alignment horizontal="center"/>
    </xf>
    <xf numFmtId="165" fontId="14" fillId="0" borderId="5" xfId="0" applyNumberFormat="1" applyFont="1" applyBorder="1"/>
    <xf numFmtId="172" fontId="75" fillId="14" borderId="83" xfId="0" applyNumberFormat="1" applyFont="1" applyFill="1" applyBorder="1" applyAlignment="1">
      <alignment horizontal="center"/>
    </xf>
    <xf numFmtId="172" fontId="75" fillId="14" borderId="5" xfId="0" applyNumberFormat="1" applyFont="1" applyFill="1" applyBorder="1" applyAlignment="1">
      <alignment horizontal="center"/>
    </xf>
    <xf numFmtId="172" fontId="75" fillId="14" borderId="81" xfId="0" applyNumberFormat="1" applyFont="1" applyFill="1" applyBorder="1" applyAlignment="1">
      <alignment horizontal="center"/>
    </xf>
    <xf numFmtId="3" fontId="74" fillId="0" borderId="83" xfId="14" applyNumberFormat="1" applyFont="1" applyBorder="1"/>
    <xf numFmtId="3" fontId="74" fillId="0" borderId="5" xfId="14" applyNumberFormat="1" applyFont="1" applyBorder="1"/>
    <xf numFmtId="3" fontId="74" fillId="0" borderId="81" xfId="14" applyNumberFormat="1" applyFont="1" applyBorder="1"/>
    <xf numFmtId="0" fontId="74" fillId="14" borderId="124" xfId="14" applyFont="1" applyFill="1" applyBorder="1"/>
    <xf numFmtId="0" fontId="19" fillId="0" borderId="0" xfId="0" applyFont="1" applyProtection="1">
      <protection locked="0"/>
    </xf>
    <xf numFmtId="0" fontId="29" fillId="0" borderId="0" xfId="0" applyFont="1" applyProtection="1">
      <protection locked="0"/>
    </xf>
    <xf numFmtId="42" fontId="28" fillId="12" borderId="5" xfId="0" applyNumberFormat="1" applyFont="1" applyFill="1" applyBorder="1" applyProtection="1">
      <protection locked="0"/>
    </xf>
    <xf numFmtId="0" fontId="7" fillId="0" borderId="0" xfId="0" applyFont="1" applyProtection="1">
      <protection locked="0"/>
    </xf>
    <xf numFmtId="0" fontId="28" fillId="0" borderId="0" xfId="0" applyFont="1" applyProtection="1">
      <protection locked="0"/>
    </xf>
    <xf numFmtId="44" fontId="28" fillId="0" borderId="0" xfId="2" applyFont="1" applyBorder="1" applyProtection="1">
      <protection locked="0"/>
    </xf>
    <xf numFmtId="0" fontId="7" fillId="0" borderId="89" xfId="0" applyFont="1" applyBorder="1" applyAlignment="1">
      <alignment horizontal="right"/>
    </xf>
    <xf numFmtId="0" fontId="7" fillId="0" borderId="79" xfId="0" applyFont="1" applyBorder="1" applyAlignment="1">
      <alignment horizontal="right"/>
    </xf>
    <xf numFmtId="0" fontId="7" fillId="0" borderId="90" xfId="0" applyFont="1" applyBorder="1" applyAlignment="1">
      <alignment horizontal="right"/>
    </xf>
    <xf numFmtId="0" fontId="19" fillId="0" borderId="0" xfId="0" applyFont="1"/>
    <xf numFmtId="0" fontId="28" fillId="12" borderId="5" xfId="0" applyFont="1" applyFill="1" applyBorder="1"/>
    <xf numFmtId="0" fontId="28" fillId="0" borderId="5" xfId="0" applyFont="1" applyBorder="1" applyAlignment="1">
      <alignment horizontal="center"/>
    </xf>
    <xf numFmtId="0" fontId="28" fillId="0" borderId="64" xfId="0" applyFont="1" applyBorder="1"/>
    <xf numFmtId="0" fontId="7" fillId="0" borderId="5" xfId="0" applyFont="1" applyBorder="1" applyAlignment="1">
      <alignment horizontal="center"/>
    </xf>
    <xf numFmtId="10" fontId="7" fillId="12" borderId="5" xfId="0" applyNumberFormat="1" applyFont="1" applyFill="1" applyBorder="1" applyAlignment="1">
      <alignment horizontal="center"/>
    </xf>
    <xf numFmtId="0" fontId="30" fillId="0" borderId="5" xfId="0" applyFont="1" applyBorder="1" applyAlignment="1">
      <alignment horizontal="center"/>
    </xf>
    <xf numFmtId="42" fontId="28" fillId="0" borderId="5" xfId="0" applyNumberFormat="1" applyFont="1" applyBorder="1"/>
    <xf numFmtId="42" fontId="28" fillId="12" borderId="5" xfId="0" applyNumberFormat="1" applyFont="1" applyFill="1" applyBorder="1"/>
    <xf numFmtId="0" fontId="7" fillId="12" borderId="5" xfId="0" applyFont="1" applyFill="1" applyBorder="1"/>
    <xf numFmtId="38" fontId="28" fillId="12" borderId="5" xfId="0" applyNumberFormat="1" applyFont="1" applyFill="1" applyBorder="1"/>
    <xf numFmtId="0" fontId="28" fillId="12" borderId="5" xfId="0" quotePrefix="1" applyFont="1" applyFill="1" applyBorder="1" applyAlignment="1">
      <alignment horizontal="left"/>
    </xf>
    <xf numFmtId="0" fontId="28" fillId="12" borderId="5" xfId="0" applyFont="1" applyFill="1" applyBorder="1" applyAlignment="1">
      <alignment horizontal="left" indent="1"/>
    </xf>
    <xf numFmtId="0" fontId="28" fillId="12" borderId="5" xfId="0" applyFont="1" applyFill="1" applyBorder="1" applyAlignment="1">
      <alignment horizontal="center"/>
    </xf>
    <xf numFmtId="0" fontId="31" fillId="12" borderId="5" xfId="0" quotePrefix="1" applyFont="1" applyFill="1" applyBorder="1" applyAlignment="1">
      <alignment horizontal="left"/>
    </xf>
    <xf numFmtId="0" fontId="7" fillId="0" borderId="5" xfId="0" applyFont="1" applyBorder="1"/>
    <xf numFmtId="0" fontId="28" fillId="0" borderId="5" xfId="0" applyFont="1" applyBorder="1"/>
    <xf numFmtId="8" fontId="28" fillId="0" borderId="5" xfId="0" applyNumberFormat="1" applyFont="1" applyBorder="1"/>
    <xf numFmtId="1" fontId="28" fillId="0" borderId="5" xfId="0" applyNumberFormat="1" applyFont="1" applyBorder="1" applyAlignment="1">
      <alignment horizontal="center"/>
    </xf>
    <xf numFmtId="0" fontId="7" fillId="0" borderId="0" xfId="0" applyFont="1"/>
    <xf numFmtId="0" fontId="28" fillId="0" borderId="0" xfId="0" applyFont="1"/>
    <xf numFmtId="0" fontId="8" fillId="0" borderId="0" xfId="0" applyFont="1"/>
    <xf numFmtId="10" fontId="7" fillId="14" borderId="5" xfId="0" applyNumberFormat="1" applyFont="1" applyFill="1" applyBorder="1" applyAlignment="1" applyProtection="1">
      <alignment horizontal="center"/>
      <protection locked="0"/>
    </xf>
    <xf numFmtId="0" fontId="40" fillId="0" borderId="0" xfId="6" applyFont="1" applyAlignment="1">
      <alignment vertical="top" wrapText="1"/>
    </xf>
    <xf numFmtId="2" fontId="2" fillId="0" borderId="0" xfId="6" applyNumberFormat="1"/>
    <xf numFmtId="0" fontId="41" fillId="0" borderId="0" xfId="6" applyFont="1" applyAlignment="1">
      <alignment wrapText="1"/>
    </xf>
    <xf numFmtId="0" fontId="42" fillId="14" borderId="108" xfId="6" applyFont="1" applyFill="1" applyBorder="1" applyAlignment="1">
      <alignment vertical="top" wrapText="1"/>
    </xf>
    <xf numFmtId="49" fontId="44" fillId="0" borderId="109" xfId="6" applyNumberFormat="1" applyFont="1" applyBorder="1" applyAlignment="1">
      <alignment wrapText="1"/>
    </xf>
    <xf numFmtId="0" fontId="70" fillId="0" borderId="110" xfId="6" applyFont="1" applyBorder="1" applyAlignment="1">
      <alignment horizontal="center" wrapText="1"/>
    </xf>
    <xf numFmtId="0" fontId="70" fillId="0" borderId="111" xfId="6" applyFont="1" applyBorder="1" applyAlignment="1">
      <alignment horizontal="center" wrapText="1"/>
    </xf>
    <xf numFmtId="0" fontId="70" fillId="0" borderId="112" xfId="6" applyFont="1" applyBorder="1" applyAlignment="1">
      <alignment horizontal="center" wrapText="1"/>
    </xf>
    <xf numFmtId="0" fontId="43" fillId="0" borderId="113" xfId="6" applyFont="1" applyBorder="1" applyAlignment="1">
      <alignment vertical="top" wrapText="1"/>
    </xf>
    <xf numFmtId="0" fontId="43" fillId="0" borderId="113" xfId="6" applyFont="1" applyBorder="1" applyAlignment="1">
      <alignment horizontal="right" vertical="top" wrapText="1"/>
    </xf>
    <xf numFmtId="0" fontId="43" fillId="0" borderId="76" xfId="6" applyFont="1" applyBorder="1" applyAlignment="1">
      <alignment horizontal="right" vertical="top" wrapText="1"/>
    </xf>
    <xf numFmtId="0" fontId="45" fillId="0" borderId="85" xfId="6" applyFont="1" applyBorder="1" applyAlignment="1">
      <alignment horizontal="left" vertical="top" wrapText="1" indent="4"/>
    </xf>
    <xf numFmtId="1" fontId="45" fillId="0" borderId="85" xfId="5" applyNumberFormat="1" applyFont="1" applyFill="1" applyBorder="1" applyAlignment="1" applyProtection="1">
      <alignment horizontal="right" vertical="top" wrapText="1"/>
    </xf>
    <xf numFmtId="1" fontId="45" fillId="0" borderId="86" xfId="5" applyNumberFormat="1" applyFont="1" applyFill="1" applyBorder="1" applyAlignment="1" applyProtection="1">
      <alignment horizontal="right" vertical="top" wrapText="1"/>
    </xf>
    <xf numFmtId="2" fontId="45" fillId="16" borderId="115" xfId="5" applyNumberFormat="1" applyFont="1" applyFill="1" applyBorder="1" applyAlignment="1" applyProtection="1">
      <alignment horizontal="right" vertical="top" wrapText="1"/>
    </xf>
    <xf numFmtId="0" fontId="45" fillId="0" borderId="83" xfId="6" applyFont="1" applyBorder="1" applyAlignment="1">
      <alignment horizontal="left" vertical="top" wrapText="1" indent="4"/>
    </xf>
    <xf numFmtId="1" fontId="45" fillId="0" borderId="83" xfId="5" applyNumberFormat="1" applyFont="1" applyFill="1" applyBorder="1" applyAlignment="1" applyProtection="1">
      <alignment horizontal="right" vertical="top" wrapText="1"/>
    </xf>
    <xf numFmtId="1" fontId="45" fillId="0" borderId="81" xfId="5" applyNumberFormat="1" applyFont="1" applyFill="1" applyBorder="1" applyAlignment="1" applyProtection="1">
      <alignment horizontal="right" vertical="top" wrapText="1"/>
    </xf>
    <xf numFmtId="2" fontId="45" fillId="16" borderId="114" xfId="5" applyNumberFormat="1" applyFont="1" applyFill="1" applyBorder="1" applyAlignment="1" applyProtection="1">
      <alignment horizontal="right" vertical="top" wrapText="1"/>
    </xf>
    <xf numFmtId="0" fontId="45" fillId="0" borderId="84" xfId="6" applyFont="1" applyBorder="1" applyAlignment="1">
      <alignment horizontal="left" vertical="top" wrapText="1" indent="4"/>
    </xf>
    <xf numFmtId="1" fontId="45" fillId="0" borderId="84" xfId="5" applyNumberFormat="1" applyFont="1" applyFill="1" applyBorder="1" applyAlignment="1" applyProtection="1">
      <alignment horizontal="right" vertical="top" wrapText="1"/>
    </xf>
    <xf numFmtId="1" fontId="45" fillId="0" borderId="116" xfId="5" applyNumberFormat="1" applyFont="1" applyFill="1" applyBorder="1" applyAlignment="1" applyProtection="1">
      <alignment horizontal="right" vertical="top" wrapText="1"/>
    </xf>
    <xf numFmtId="2" fontId="45" fillId="16" borderId="117" xfId="5" applyNumberFormat="1" applyFont="1" applyFill="1" applyBorder="1" applyAlignment="1" applyProtection="1">
      <alignment horizontal="right" vertical="top" wrapText="1"/>
    </xf>
    <xf numFmtId="0" fontId="43" fillId="0" borderId="113" xfId="6" applyFont="1" applyBorder="1" applyAlignment="1">
      <alignment horizontal="left" vertical="top" wrapText="1"/>
    </xf>
    <xf numFmtId="2" fontId="43" fillId="0" borderId="76" xfId="6" applyNumberFormat="1" applyFont="1" applyBorder="1" applyAlignment="1">
      <alignment horizontal="right" vertical="top" wrapText="1"/>
    </xf>
    <xf numFmtId="0" fontId="45" fillId="0" borderId="83" xfId="5" applyFont="1" applyFill="1" applyBorder="1" applyAlignment="1" applyProtection="1">
      <alignment horizontal="right" vertical="top" wrapText="1"/>
    </xf>
    <xf numFmtId="0" fontId="45" fillId="0" borderId="81" xfId="5" applyFont="1" applyFill="1" applyBorder="1" applyAlignment="1" applyProtection="1">
      <alignment horizontal="right" vertical="top" wrapText="1"/>
    </xf>
    <xf numFmtId="0" fontId="45" fillId="0" borderId="84" xfId="5" applyFont="1" applyFill="1" applyBorder="1" applyAlignment="1" applyProtection="1">
      <alignment horizontal="right" vertical="top" wrapText="1"/>
    </xf>
    <xf numFmtId="0" fontId="45" fillId="0" borderId="116" xfId="5" applyFont="1" applyFill="1" applyBorder="1" applyAlignment="1" applyProtection="1">
      <alignment horizontal="right" vertical="top" wrapText="1"/>
    </xf>
    <xf numFmtId="0" fontId="45" fillId="0" borderId="85" xfId="5" applyFont="1" applyFill="1" applyBorder="1" applyAlignment="1" applyProtection="1">
      <alignment horizontal="right" vertical="top" wrapText="1"/>
    </xf>
    <xf numFmtId="0" fontId="45" fillId="0" borderId="86" xfId="5" applyFont="1" applyFill="1" applyBorder="1" applyAlignment="1" applyProtection="1">
      <alignment horizontal="right" vertical="top" wrapText="1"/>
    </xf>
    <xf numFmtId="2" fontId="43" fillId="0" borderId="92" xfId="6" applyNumberFormat="1" applyFont="1" applyBorder="1" applyAlignment="1">
      <alignment horizontal="right" vertical="top" wrapText="1"/>
    </xf>
    <xf numFmtId="0" fontId="45" fillId="0" borderId="110" xfId="5" applyFont="1" applyFill="1" applyBorder="1" applyAlignment="1" applyProtection="1">
      <alignment horizontal="right" vertical="top" wrapText="1"/>
    </xf>
    <xf numFmtId="0" fontId="45" fillId="0" borderId="111" xfId="5" applyFont="1" applyFill="1" applyBorder="1" applyAlignment="1" applyProtection="1">
      <alignment horizontal="right" vertical="top" wrapText="1"/>
    </xf>
    <xf numFmtId="2" fontId="45" fillId="16" borderId="121" xfId="5" applyNumberFormat="1" applyFont="1" applyFill="1" applyBorder="1" applyAlignment="1" applyProtection="1">
      <alignment horizontal="right" vertical="top" wrapText="1"/>
    </xf>
    <xf numFmtId="0" fontId="45" fillId="0" borderId="113" xfId="5" applyFont="1" applyFill="1" applyBorder="1" applyAlignment="1" applyProtection="1">
      <alignment horizontal="right" vertical="top" wrapText="1"/>
    </xf>
    <xf numFmtId="0" fontId="45" fillId="0" borderId="76" xfId="5" applyFont="1" applyFill="1" applyBorder="1" applyAlignment="1" applyProtection="1">
      <alignment horizontal="right" vertical="top" wrapText="1"/>
    </xf>
    <xf numFmtId="2" fontId="45" fillId="16" borderId="92" xfId="5" applyNumberFormat="1" applyFont="1" applyFill="1" applyBorder="1" applyAlignment="1" applyProtection="1">
      <alignment horizontal="right" vertical="top" wrapText="1"/>
    </xf>
    <xf numFmtId="0" fontId="43" fillId="0" borderId="113" xfId="5" applyFont="1" applyFill="1" applyBorder="1" applyAlignment="1" applyProtection="1">
      <alignment horizontal="right" vertical="top" wrapText="1"/>
    </xf>
    <xf numFmtId="0" fontId="43" fillId="0" borderId="76" xfId="5" applyFont="1" applyFill="1" applyBorder="1" applyAlignment="1" applyProtection="1">
      <alignment horizontal="right" vertical="top" wrapText="1"/>
    </xf>
    <xf numFmtId="0" fontId="43" fillId="0" borderId="118" xfId="6" applyFont="1" applyBorder="1" applyAlignment="1">
      <alignment vertical="top" wrapText="1"/>
    </xf>
    <xf numFmtId="0" fontId="43" fillId="0" borderId="118" xfId="6" applyFont="1" applyBorder="1" applyAlignment="1">
      <alignment horizontal="right" vertical="top" wrapText="1"/>
    </xf>
    <xf numFmtId="2" fontId="43" fillId="0" borderId="118" xfId="6" applyNumberFormat="1" applyFont="1" applyBorder="1" applyAlignment="1">
      <alignment horizontal="right" vertical="top" wrapText="1"/>
    </xf>
    <xf numFmtId="0" fontId="43" fillId="0" borderId="0" xfId="6" applyFont="1" applyAlignment="1">
      <alignment horizontal="right" vertical="top" wrapText="1"/>
    </xf>
    <xf numFmtId="9" fontId="43" fillId="0" borderId="0" xfId="4" applyFont="1" applyFill="1" applyBorder="1" applyProtection="1"/>
    <xf numFmtId="2" fontId="4" fillId="21" borderId="0" xfId="6" applyNumberFormat="1" applyFont="1" applyFill="1"/>
    <xf numFmtId="9" fontId="43" fillId="21" borderId="0" xfId="4" applyFont="1" applyFill="1" applyBorder="1" applyProtection="1"/>
    <xf numFmtId="0" fontId="45" fillId="0" borderId="0" xfId="6" applyFont="1" applyAlignment="1">
      <alignment horizontal="justify" vertical="center"/>
    </xf>
    <xf numFmtId="0" fontId="45" fillId="0" borderId="0" xfId="6" applyFont="1" applyAlignment="1">
      <alignment horizontal="left" vertical="center" indent="14"/>
    </xf>
    <xf numFmtId="0" fontId="45" fillId="0" borderId="108" xfId="6" applyFont="1" applyBorder="1" applyAlignment="1">
      <alignment vertical="center" wrapText="1"/>
    </xf>
    <xf numFmtId="9" fontId="45" fillId="0" borderId="119" xfId="6" applyNumberFormat="1" applyFont="1" applyBorder="1" applyAlignment="1">
      <alignment horizontal="center" vertical="center" wrapText="1"/>
    </xf>
    <xf numFmtId="0" fontId="50" fillId="0" borderId="0" xfId="6" applyFont="1" applyAlignment="1">
      <alignment horizontal="left" vertical="center" indent="8"/>
    </xf>
    <xf numFmtId="0" fontId="45" fillId="0" borderId="0" xfId="6" applyFont="1" applyAlignment="1">
      <alignment horizontal="left" vertical="center" indent="10"/>
    </xf>
    <xf numFmtId="0" fontId="51" fillId="0" borderId="0" xfId="6" applyFont="1"/>
    <xf numFmtId="0" fontId="7" fillId="0" borderId="133" xfId="3" applyFont="1" applyBorder="1"/>
    <xf numFmtId="44" fontId="28" fillId="14" borderId="5" xfId="2" applyFont="1" applyFill="1" applyBorder="1" applyProtection="1">
      <protection locked="0"/>
    </xf>
    <xf numFmtId="10" fontId="28" fillId="14" borderId="5" xfId="0" applyNumberFormat="1" applyFont="1" applyFill="1" applyBorder="1"/>
    <xf numFmtId="0" fontId="28" fillId="14" borderId="5" xfId="0" applyFont="1" applyFill="1" applyBorder="1"/>
    <xf numFmtId="44" fontId="28" fillId="14" borderId="5" xfId="2" applyFont="1" applyFill="1" applyBorder="1" applyProtection="1"/>
    <xf numFmtId="0" fontId="2" fillId="0" borderId="0" xfId="0" quotePrefix="1" applyFont="1" applyProtection="1">
      <protection locked="0"/>
    </xf>
    <xf numFmtId="0" fontId="19" fillId="0" borderId="0" xfId="0" quotePrefix="1" applyFont="1" applyProtection="1">
      <protection locked="0"/>
    </xf>
    <xf numFmtId="0" fontId="0" fillId="0" borderId="0" xfId="0" quotePrefix="1" applyProtection="1">
      <protection locked="0"/>
    </xf>
    <xf numFmtId="2" fontId="28" fillId="0" borderId="0" xfId="2" applyNumberFormat="1" applyFont="1" applyFill="1" applyBorder="1" applyProtection="1"/>
    <xf numFmtId="44" fontId="0" fillId="0" borderId="0" xfId="0" quotePrefix="1" applyNumberFormat="1" applyProtection="1">
      <protection locked="0"/>
    </xf>
    <xf numFmtId="43" fontId="0" fillId="0" borderId="0" xfId="1" quotePrefix="1" applyFont="1" applyFill="1" applyProtection="1">
      <protection locked="0"/>
    </xf>
    <xf numFmtId="0" fontId="0" fillId="0" borderId="0" xfId="0" quotePrefix="1"/>
    <xf numFmtId="4" fontId="2" fillId="0" borderId="0" xfId="0" applyNumberFormat="1" applyFont="1" applyAlignment="1">
      <alignment horizontal="left" indent="1"/>
    </xf>
    <xf numFmtId="42" fontId="0" fillId="0" borderId="0" xfId="0" applyNumberFormat="1" applyBorder="1"/>
    <xf numFmtId="42" fontId="0" fillId="0" borderId="134" xfId="0" applyNumberFormat="1" applyBorder="1"/>
    <xf numFmtId="44" fontId="2" fillId="0" borderId="5" xfId="8" applyFont="1" applyFill="1" applyBorder="1" applyAlignment="1" applyProtection="1">
      <alignment horizontal="center" vertical="top" wrapText="1"/>
      <protection locked="0"/>
    </xf>
    <xf numFmtId="44" fontId="2" fillId="0" borderId="81" xfId="8" applyFont="1" applyFill="1" applyBorder="1" applyAlignment="1" applyProtection="1">
      <alignment horizontal="center" vertical="top" wrapText="1"/>
      <protection locked="0"/>
    </xf>
    <xf numFmtId="0" fontId="2" fillId="14" borderId="26" xfId="6" applyFill="1" applyBorder="1" applyAlignment="1" applyProtection="1">
      <alignment horizontal="left" wrapText="1"/>
      <protection locked="0"/>
    </xf>
    <xf numFmtId="0" fontId="2" fillId="14" borderId="23" xfId="6" applyFill="1" applyBorder="1" applyAlignment="1" applyProtection="1">
      <alignment horizontal="left" wrapText="1"/>
      <protection locked="0"/>
    </xf>
    <xf numFmtId="0" fontId="2" fillId="14" borderId="114" xfId="6" applyFill="1" applyBorder="1" applyAlignment="1" applyProtection="1">
      <alignment horizontal="left" wrapText="1"/>
      <protection locked="0"/>
    </xf>
    <xf numFmtId="0" fontId="2" fillId="14" borderId="10" xfId="6" applyFill="1" applyBorder="1" applyAlignment="1" applyProtection="1">
      <alignment horizontal="left" wrapText="1"/>
      <protection locked="0"/>
    </xf>
    <xf numFmtId="9" fontId="2" fillId="14" borderId="26" xfId="4" applyFont="1" applyFill="1" applyBorder="1" applyAlignment="1" applyProtection="1">
      <alignment horizontal="center" vertical="top" wrapText="1"/>
      <protection locked="0"/>
    </xf>
    <xf numFmtId="9" fontId="2" fillId="14" borderId="23" xfId="4" applyFont="1" applyFill="1" applyBorder="1" applyAlignment="1" applyProtection="1">
      <alignment horizontal="center" vertical="top" wrapText="1"/>
      <protection locked="0"/>
    </xf>
    <xf numFmtId="9" fontId="2" fillId="14" borderId="114" xfId="4" applyFont="1" applyFill="1" applyBorder="1" applyAlignment="1" applyProtection="1">
      <alignment horizontal="center" vertical="top" wrapText="1"/>
      <protection locked="0"/>
    </xf>
    <xf numFmtId="9" fontId="2" fillId="0" borderId="26" xfId="4" applyFont="1" applyFill="1" applyBorder="1" applyAlignment="1" applyProtection="1">
      <alignment horizontal="left" vertical="top" wrapText="1"/>
    </xf>
    <xf numFmtId="9" fontId="2" fillId="0" borderId="23" xfId="4" applyFont="1" applyFill="1" applyBorder="1" applyAlignment="1" applyProtection="1">
      <alignment horizontal="left" vertical="top" wrapText="1"/>
    </xf>
    <xf numFmtId="9" fontId="2" fillId="0" borderId="114" xfId="4" applyFont="1" applyFill="1" applyBorder="1" applyAlignment="1" applyProtection="1">
      <alignment horizontal="left" vertical="top" wrapText="1"/>
    </xf>
    <xf numFmtId="44" fontId="2" fillId="14" borderId="5" xfId="8" applyFont="1" applyFill="1" applyBorder="1" applyAlignment="1" applyProtection="1">
      <alignment horizontal="left" vertical="top" wrapText="1"/>
      <protection locked="0"/>
    </xf>
    <xf numFmtId="44" fontId="2" fillId="14" borderId="81" xfId="8" applyFont="1" applyFill="1" applyBorder="1" applyAlignment="1" applyProtection="1">
      <alignment horizontal="left" vertical="top" wrapText="1"/>
      <protection locked="0"/>
    </xf>
    <xf numFmtId="0" fontId="22" fillId="0" borderId="23" xfId="6" applyFont="1" applyBorder="1" applyAlignment="1">
      <alignment horizontal="center"/>
    </xf>
    <xf numFmtId="0" fontId="22" fillId="0" borderId="10" xfId="6" applyFont="1" applyBorder="1" applyAlignment="1">
      <alignment horizontal="center"/>
    </xf>
    <xf numFmtId="44" fontId="2" fillId="14" borderId="23" xfId="8" applyFont="1" applyFill="1" applyBorder="1" applyAlignment="1" applyProtection="1">
      <alignment horizontal="center" vertical="top" wrapText="1"/>
      <protection locked="0"/>
    </xf>
    <xf numFmtId="44" fontId="2" fillId="14" borderId="114" xfId="8" applyFont="1" applyFill="1" applyBorder="1" applyAlignment="1" applyProtection="1">
      <alignment horizontal="center" vertical="top" wrapText="1"/>
      <protection locked="0"/>
    </xf>
    <xf numFmtId="0" fontId="22" fillId="0" borderId="20" xfId="6" applyFont="1" applyBorder="1" applyAlignment="1" applyProtection="1">
      <alignment horizontal="center"/>
      <protection locked="0"/>
    </xf>
    <xf numFmtId="0" fontId="2" fillId="14" borderId="26" xfId="6" applyFill="1" applyBorder="1" applyAlignment="1" applyProtection="1">
      <alignment horizontal="center" wrapText="1"/>
      <protection locked="0"/>
    </xf>
    <xf numFmtId="0" fontId="2" fillId="14" borderId="10" xfId="6" applyFill="1" applyBorder="1" applyAlignment="1" applyProtection="1">
      <alignment horizontal="center" wrapText="1"/>
      <protection locked="0"/>
    </xf>
    <xf numFmtId="0" fontId="2" fillId="14" borderId="26" xfId="8" applyNumberFormat="1" applyFont="1" applyFill="1" applyBorder="1" applyAlignment="1" applyProtection="1">
      <alignment horizontal="left" wrapText="1" shrinkToFit="1" readingOrder="1"/>
      <protection locked="0"/>
    </xf>
    <xf numFmtId="0" fontId="2" fillId="14" borderId="23" xfId="8" applyNumberFormat="1" applyFont="1" applyFill="1" applyBorder="1" applyAlignment="1" applyProtection="1">
      <alignment horizontal="left" wrapText="1" shrinkToFit="1" readingOrder="1"/>
      <protection locked="0"/>
    </xf>
    <xf numFmtId="0" fontId="2" fillId="14" borderId="114" xfId="8" applyNumberFormat="1" applyFont="1" applyFill="1" applyBorder="1" applyAlignment="1" applyProtection="1">
      <alignment horizontal="left" wrapText="1" shrinkToFit="1" readingOrder="1"/>
      <protection locked="0"/>
    </xf>
    <xf numFmtId="44" fontId="2" fillId="14" borderId="26" xfId="8" applyFont="1" applyFill="1" applyBorder="1" applyAlignment="1" applyProtection="1">
      <alignment horizontal="center" vertical="top" wrapText="1"/>
      <protection locked="0"/>
    </xf>
    <xf numFmtId="0" fontId="6" fillId="0" borderId="120" xfId="6" applyFont="1" applyBorder="1" applyAlignment="1" applyProtection="1">
      <alignment horizontal="center"/>
      <protection locked="0"/>
    </xf>
    <xf numFmtId="0" fontId="6" fillId="0" borderId="0" xfId="6" applyFont="1" applyAlignment="1" applyProtection="1">
      <alignment horizontal="center"/>
      <protection locked="0"/>
    </xf>
    <xf numFmtId="0" fontId="6" fillId="0" borderId="121" xfId="6" applyFont="1" applyBorder="1" applyAlignment="1" applyProtection="1">
      <alignment horizontal="center"/>
      <protection locked="0"/>
    </xf>
    <xf numFmtId="0" fontId="7" fillId="0" borderId="89" xfId="6" applyFont="1" applyBorder="1" applyAlignment="1" applyProtection="1">
      <alignment horizontal="center"/>
      <protection locked="0"/>
    </xf>
    <xf numFmtId="0" fontId="7" fillId="0" borderId="95" xfId="6" applyFont="1" applyBorder="1" applyAlignment="1" applyProtection="1">
      <alignment horizontal="center"/>
      <protection locked="0"/>
    </xf>
    <xf numFmtId="0" fontId="7" fillId="0" borderId="112" xfId="6" applyFont="1" applyBorder="1" applyAlignment="1" applyProtection="1">
      <alignment horizontal="center"/>
      <protection locked="0"/>
    </xf>
    <xf numFmtId="0" fontId="3" fillId="0" borderId="79" xfId="6" applyFont="1" applyBorder="1" applyAlignment="1" applyProtection="1">
      <alignment horizontal="left"/>
      <protection locked="0"/>
    </xf>
    <xf numFmtId="0" fontId="3" fillId="0" borderId="91" xfId="6" applyFont="1" applyBorder="1" applyAlignment="1" applyProtection="1">
      <alignment horizontal="left"/>
      <protection locked="0"/>
    </xf>
    <xf numFmtId="0" fontId="3" fillId="0" borderId="92" xfId="6" applyFont="1" applyBorder="1" applyAlignment="1" applyProtection="1">
      <alignment horizontal="left"/>
      <protection locked="0"/>
    </xf>
    <xf numFmtId="0" fontId="2" fillId="14" borderId="26" xfId="6" applyFill="1" applyBorder="1" applyAlignment="1" applyProtection="1">
      <alignment horizontal="left" vertical="center" wrapText="1"/>
      <protection locked="0"/>
    </xf>
    <xf numFmtId="0" fontId="2" fillId="14" borderId="23" xfId="6" applyFill="1" applyBorder="1" applyAlignment="1" applyProtection="1">
      <alignment horizontal="left" vertical="center" wrapText="1"/>
      <protection locked="0"/>
    </xf>
    <xf numFmtId="0" fontId="2" fillId="14" borderId="114" xfId="6" applyFill="1" applyBorder="1" applyAlignment="1" applyProtection="1">
      <alignment horizontal="left" vertical="center" wrapText="1"/>
      <protection locked="0"/>
    </xf>
    <xf numFmtId="0" fontId="2" fillId="0" borderId="50" xfId="6" applyBorder="1" applyProtection="1">
      <protection locked="0"/>
    </xf>
    <xf numFmtId="0" fontId="2" fillId="0" borderId="0" xfId="6" applyProtection="1">
      <protection locked="0"/>
    </xf>
    <xf numFmtId="0" fontId="2" fillId="14" borderId="11" xfId="6" applyFill="1" applyBorder="1" applyAlignment="1" applyProtection="1">
      <alignment horizontal="center" wrapText="1"/>
      <protection locked="0"/>
    </xf>
    <xf numFmtId="0" fontId="2" fillId="14" borderId="116" xfId="6" applyFill="1" applyBorder="1" applyAlignment="1" applyProtection="1">
      <alignment horizontal="center" wrapText="1"/>
      <protection locked="0"/>
    </xf>
    <xf numFmtId="0" fontId="2" fillId="14" borderId="5" xfId="6" applyFill="1" applyBorder="1" applyAlignment="1" applyProtection="1">
      <alignment horizontal="center" wrapText="1"/>
      <protection locked="0"/>
    </xf>
    <xf numFmtId="0" fontId="2" fillId="0" borderId="120" xfId="6" applyBorder="1" applyAlignment="1">
      <alignment horizontal="left" wrapText="1"/>
    </xf>
    <xf numFmtId="0" fontId="2" fillId="0" borderId="0" xfId="6" applyAlignment="1">
      <alignment horizontal="left" wrapText="1"/>
    </xf>
    <xf numFmtId="0" fontId="2" fillId="0" borderId="57" xfId="6" applyBorder="1" applyAlignment="1">
      <alignment horizontal="right"/>
    </xf>
    <xf numFmtId="0" fontId="2" fillId="0" borderId="39" xfId="6" applyBorder="1" applyAlignment="1">
      <alignment horizontal="right"/>
    </xf>
    <xf numFmtId="0" fontId="4" fillId="14" borderId="61" xfId="6" applyFont="1" applyFill="1" applyBorder="1" applyAlignment="1" applyProtection="1">
      <alignment wrapText="1"/>
      <protection locked="0"/>
    </xf>
    <xf numFmtId="0" fontId="4" fillId="14" borderId="29" xfId="6" applyFont="1" applyFill="1" applyBorder="1" applyAlignment="1" applyProtection="1">
      <alignment wrapText="1"/>
      <protection locked="0"/>
    </xf>
    <xf numFmtId="10" fontId="2" fillId="14" borderId="26" xfId="4" applyNumberFormat="1" applyFont="1" applyFill="1" applyBorder="1" applyAlignment="1" applyProtection="1">
      <alignment horizontal="center" vertical="top" wrapText="1"/>
      <protection locked="0"/>
    </xf>
    <xf numFmtId="10" fontId="2" fillId="14" borderId="23" xfId="4" applyNumberFormat="1" applyFont="1" applyFill="1" applyBorder="1" applyAlignment="1" applyProtection="1">
      <alignment horizontal="center" vertical="top" wrapText="1"/>
      <protection locked="0"/>
    </xf>
    <xf numFmtId="10" fontId="2" fillId="14" borderId="114" xfId="4" applyNumberFormat="1" applyFont="1" applyFill="1" applyBorder="1" applyAlignment="1" applyProtection="1">
      <alignment horizontal="center" vertical="top" wrapText="1"/>
      <protection locked="0"/>
    </xf>
    <xf numFmtId="0" fontId="2" fillId="14" borderId="23" xfId="6" applyFill="1" applyBorder="1" applyAlignment="1" applyProtection="1">
      <alignment horizontal="center" wrapText="1"/>
      <protection locked="0"/>
    </xf>
    <xf numFmtId="0" fontId="2" fillId="0" borderId="122" xfId="6" applyBorder="1" applyAlignment="1" applyProtection="1">
      <alignment horizontal="left" wrapText="1"/>
      <protection locked="0"/>
    </xf>
    <xf numFmtId="0" fontId="2" fillId="0" borderId="20" xfId="6" applyBorder="1" applyAlignment="1" applyProtection="1">
      <alignment horizontal="left" wrapText="1"/>
      <protection locked="0"/>
    </xf>
    <xf numFmtId="0" fontId="2" fillId="0" borderId="115" xfId="6" applyBorder="1" applyAlignment="1" applyProtection="1">
      <alignment horizontal="left" wrapText="1"/>
      <protection locked="0"/>
    </xf>
    <xf numFmtId="0" fontId="2" fillId="14" borderId="82" xfId="6" applyFill="1" applyBorder="1" applyAlignment="1" applyProtection="1">
      <alignment horizontal="left" vertical="top" wrapText="1"/>
      <protection locked="0"/>
    </xf>
    <xf numFmtId="0" fontId="2" fillId="14" borderId="39" xfId="6" applyFill="1" applyBorder="1" applyAlignment="1" applyProtection="1">
      <alignment horizontal="left" vertical="top" wrapText="1"/>
      <protection locked="0"/>
    </xf>
    <xf numFmtId="0" fontId="2" fillId="14" borderId="117" xfId="6" applyFill="1" applyBorder="1" applyAlignment="1" applyProtection="1">
      <alignment horizontal="left" vertical="top" wrapText="1"/>
      <protection locked="0"/>
    </xf>
    <xf numFmtId="0" fontId="2" fillId="14" borderId="120" xfId="6" applyFill="1" applyBorder="1" applyAlignment="1" applyProtection="1">
      <alignment horizontal="left" vertical="top" wrapText="1"/>
      <protection locked="0"/>
    </xf>
    <xf numFmtId="0" fontId="2" fillId="14" borderId="0" xfId="6" applyFill="1" applyAlignment="1" applyProtection="1">
      <alignment horizontal="left" vertical="top" wrapText="1"/>
      <protection locked="0"/>
    </xf>
    <xf numFmtId="0" fontId="2" fillId="14" borderId="121" xfId="6" applyFill="1" applyBorder="1" applyAlignment="1" applyProtection="1">
      <alignment horizontal="left" vertical="top" wrapText="1"/>
      <protection locked="0"/>
    </xf>
    <xf numFmtId="0" fontId="2" fillId="14" borderId="122" xfId="6" applyFill="1" applyBorder="1" applyAlignment="1" applyProtection="1">
      <alignment horizontal="left" vertical="top" wrapText="1"/>
      <protection locked="0"/>
    </xf>
    <xf numFmtId="0" fontId="2" fillId="14" borderId="20" xfId="6" applyFill="1" applyBorder="1" applyAlignment="1" applyProtection="1">
      <alignment horizontal="left" vertical="top" wrapText="1"/>
      <protection locked="0"/>
    </xf>
    <xf numFmtId="0" fontId="2" fillId="14" borderId="115" xfId="6" applyFill="1" applyBorder="1" applyAlignment="1" applyProtection="1">
      <alignment horizontal="left" vertical="top" wrapText="1"/>
      <protection locked="0"/>
    </xf>
    <xf numFmtId="0" fontId="2" fillId="0" borderId="120" xfId="6" applyBorder="1" applyAlignment="1">
      <alignment horizontal="left"/>
    </xf>
    <xf numFmtId="0" fontId="2" fillId="0" borderId="27" xfId="6" applyBorder="1" applyAlignment="1">
      <alignment horizontal="left"/>
    </xf>
    <xf numFmtId="0" fontId="2" fillId="14" borderId="5" xfId="6" applyFill="1" applyBorder="1" applyAlignment="1" applyProtection="1">
      <alignment horizontal="left" vertical="top" wrapText="1"/>
      <protection locked="0"/>
    </xf>
    <xf numFmtId="0" fontId="2" fillId="14" borderId="114" xfId="6" applyFill="1" applyBorder="1" applyAlignment="1" applyProtection="1">
      <alignment horizontal="center" wrapText="1"/>
      <protection locked="0"/>
    </xf>
    <xf numFmtId="0" fontId="28" fillId="0" borderId="23" xfId="6" applyFont="1" applyBorder="1" applyAlignment="1">
      <alignment horizontal="center"/>
    </xf>
    <xf numFmtId="0" fontId="28" fillId="0" borderId="10" xfId="6" applyFont="1" applyBorder="1" applyAlignment="1">
      <alignment horizontal="center"/>
    </xf>
    <xf numFmtId="0" fontId="2" fillId="14" borderId="5" xfId="6" applyFill="1" applyBorder="1" applyAlignment="1" applyProtection="1">
      <alignment horizontal="left" wrapText="1"/>
      <protection locked="0"/>
    </xf>
    <xf numFmtId="0" fontId="2" fillId="14" borderId="57" xfId="6" applyFill="1" applyBorder="1" applyAlignment="1" applyProtection="1">
      <alignment horizontal="left" vertical="top" wrapText="1"/>
      <protection locked="0"/>
    </xf>
    <xf numFmtId="0" fontId="2" fillId="14" borderId="64" xfId="6" applyFill="1" applyBorder="1" applyAlignment="1" applyProtection="1">
      <alignment horizontal="left" vertical="top" wrapText="1"/>
      <protection locked="0"/>
    </xf>
    <xf numFmtId="44" fontId="2" fillId="14" borderId="26" xfId="8" applyFont="1" applyFill="1" applyBorder="1" applyAlignment="1" applyProtection="1">
      <alignment horizontal="center" wrapText="1"/>
      <protection locked="0"/>
    </xf>
    <xf numFmtId="44" fontId="2" fillId="14" borderId="23" xfId="8" applyFont="1" applyFill="1" applyBorder="1" applyAlignment="1" applyProtection="1">
      <alignment horizontal="center" wrapText="1"/>
      <protection locked="0"/>
    </xf>
    <xf numFmtId="44" fontId="2" fillId="14" borderId="114" xfId="8" applyFont="1" applyFill="1" applyBorder="1" applyAlignment="1" applyProtection="1">
      <alignment horizontal="center" wrapText="1"/>
      <protection locked="0"/>
    </xf>
    <xf numFmtId="0" fontId="2" fillId="0" borderId="121" xfId="6" applyBorder="1" applyAlignment="1">
      <alignment horizontal="left" wrapText="1"/>
    </xf>
    <xf numFmtId="0" fontId="3" fillId="0" borderId="79" xfId="6" applyFont="1" applyBorder="1" applyAlignment="1">
      <alignment horizontal="left"/>
    </xf>
    <xf numFmtId="0" fontId="3" fillId="0" borderId="91" xfId="6" applyFont="1" applyBorder="1" applyAlignment="1">
      <alignment horizontal="left"/>
    </xf>
    <xf numFmtId="0" fontId="3" fillId="0" borderId="92" xfId="6" applyFont="1" applyBorder="1" applyAlignment="1">
      <alignment horizontal="left"/>
    </xf>
    <xf numFmtId="0" fontId="4" fillId="0" borderId="96" xfId="6" applyFont="1" applyBorder="1"/>
    <xf numFmtId="0" fontId="2" fillId="14" borderId="5" xfId="6" applyFill="1" applyBorder="1" applyProtection="1">
      <protection locked="0"/>
    </xf>
    <xf numFmtId="0" fontId="2" fillId="0" borderId="74" xfId="6" applyBorder="1"/>
    <xf numFmtId="164" fontId="2" fillId="0" borderId="74" xfId="2" applyNumberFormat="1" applyBorder="1" applyProtection="1"/>
    <xf numFmtId="164" fontId="2" fillId="14" borderId="5" xfId="2" applyNumberFormat="1" applyFill="1" applyBorder="1" applyProtection="1">
      <protection locked="0"/>
    </xf>
    <xf numFmtId="0" fontId="2" fillId="14" borderId="26" xfId="6" applyFill="1" applyBorder="1" applyProtection="1">
      <protection locked="0"/>
    </xf>
    <xf numFmtId="0" fontId="2" fillId="14" borderId="10" xfId="6" applyFill="1" applyBorder="1" applyProtection="1">
      <protection locked="0"/>
    </xf>
    <xf numFmtId="0" fontId="4" fillId="0" borderId="61" xfId="6" applyFont="1" applyBorder="1"/>
    <xf numFmtId="0" fontId="4" fillId="0" borderId="69" xfId="6" applyFont="1" applyBorder="1"/>
    <xf numFmtId="0" fontId="3" fillId="0" borderId="0" xfId="0" applyFont="1" applyAlignment="1">
      <alignment horizontal="left"/>
    </xf>
    <xf numFmtId="0" fontId="2" fillId="0" borderId="39" xfId="0" applyFont="1" applyBorder="1" applyAlignment="1">
      <alignment horizontal="left"/>
    </xf>
    <xf numFmtId="0" fontId="0" fillId="0" borderId="39" xfId="0" applyBorder="1" applyAlignment="1">
      <alignment horizontal="left"/>
    </xf>
    <xf numFmtId="0" fontId="16" fillId="5" borderId="39" xfId="0" applyFont="1" applyFill="1" applyBorder="1" applyAlignment="1">
      <alignment horizontal="center" vertical="top"/>
    </xf>
    <xf numFmtId="0" fontId="16" fillId="5" borderId="30" xfId="0" applyFont="1" applyFill="1" applyBorder="1" applyAlignment="1">
      <alignment horizontal="center" vertical="top"/>
    </xf>
    <xf numFmtId="0" fontId="0" fillId="0" borderId="0" xfId="0" applyAlignment="1">
      <alignment horizontal="left"/>
    </xf>
    <xf numFmtId="0" fontId="2" fillId="0" borderId="0" xfId="0" applyFont="1" applyAlignment="1">
      <alignment horizontal="left"/>
    </xf>
    <xf numFmtId="0" fontId="10" fillId="0" borderId="0" xfId="0" applyFont="1" applyAlignment="1">
      <alignment horizontal="left"/>
    </xf>
    <xf numFmtId="0" fontId="4" fillId="13" borderId="23" xfId="0" applyFont="1" applyFill="1" applyBorder="1" applyAlignment="1">
      <alignment horizontal="center" wrapText="1"/>
    </xf>
    <xf numFmtId="0" fontId="4" fillId="13" borderId="10" xfId="0" applyFont="1" applyFill="1" applyBorder="1" applyAlignment="1">
      <alignment horizontal="center" wrapText="1"/>
    </xf>
    <xf numFmtId="0" fontId="27" fillId="0" borderId="0" xfId="0" applyFont="1" applyAlignment="1">
      <alignment horizontal="left" wrapText="1"/>
    </xf>
    <xf numFmtId="0" fontId="75" fillId="14" borderId="127" xfId="14" applyFont="1" applyFill="1" applyBorder="1" applyAlignment="1">
      <alignment horizontal="center"/>
    </xf>
    <xf numFmtId="0" fontId="75" fillId="14" borderId="6" xfId="14" applyFont="1" applyFill="1" applyBorder="1" applyAlignment="1">
      <alignment horizontal="center"/>
    </xf>
    <xf numFmtId="0" fontId="75" fillId="14" borderId="128" xfId="14" applyFont="1" applyFill="1" applyBorder="1" applyAlignment="1">
      <alignment horizontal="center"/>
    </xf>
    <xf numFmtId="0" fontId="74" fillId="14" borderId="83" xfId="14" applyFont="1" applyFill="1" applyBorder="1" applyAlignment="1">
      <alignment horizontal="left"/>
    </xf>
    <xf numFmtId="0" fontId="74" fillId="14" borderId="5" xfId="14" applyFont="1" applyFill="1" applyBorder="1" applyAlignment="1">
      <alignment horizontal="left"/>
    </xf>
    <xf numFmtId="14" fontId="74" fillId="0" borderId="5" xfId="14" applyNumberFormat="1" applyFont="1" applyBorder="1" applyAlignment="1">
      <alignment horizontal="center"/>
    </xf>
    <xf numFmtId="0" fontId="74" fillId="0" borderId="5" xfId="14" applyFont="1" applyBorder="1" applyAlignment="1">
      <alignment horizontal="center"/>
    </xf>
    <xf numFmtId="0" fontId="74" fillId="0" borderId="81" xfId="14" applyFont="1" applyBorder="1" applyAlignment="1">
      <alignment horizontal="center"/>
    </xf>
    <xf numFmtId="0" fontId="74" fillId="0" borderId="2" xfId="14" applyFont="1" applyBorder="1" applyAlignment="1">
      <alignment horizontal="center"/>
    </xf>
    <xf numFmtId="0" fontId="74" fillId="0" borderId="93" xfId="14" applyFont="1" applyBorder="1" applyAlignment="1">
      <alignment horizontal="center"/>
    </xf>
    <xf numFmtId="0" fontId="2" fillId="0" borderId="0" xfId="3" applyFont="1" applyAlignment="1">
      <alignment horizontal="left" wrapText="1"/>
    </xf>
    <xf numFmtId="0" fontId="75" fillId="23" borderId="120" xfId="0" applyFont="1" applyFill="1" applyBorder="1" applyAlignment="1">
      <alignment horizontal="center" vertical="center" wrapText="1"/>
    </xf>
    <xf numFmtId="0" fontId="75" fillId="23" borderId="0" xfId="0" applyFont="1" applyFill="1" applyAlignment="1">
      <alignment horizontal="center" vertical="center" wrapText="1"/>
    </xf>
    <xf numFmtId="0" fontId="75" fillId="14" borderId="120" xfId="0" applyFont="1" applyFill="1" applyBorder="1" applyAlignment="1">
      <alignment horizontal="center" vertical="center"/>
    </xf>
    <xf numFmtId="0" fontId="75" fillId="14" borderId="0" xfId="0" applyFont="1" applyFill="1" applyAlignment="1">
      <alignment horizontal="center" vertical="center"/>
    </xf>
    <xf numFmtId="0" fontId="75" fillId="24" borderId="120" xfId="0" applyFont="1" applyFill="1" applyBorder="1" applyAlignment="1">
      <alignment horizontal="center" vertical="center"/>
    </xf>
    <xf numFmtId="0" fontId="75" fillId="24" borderId="0" xfId="0" applyFont="1" applyFill="1" applyAlignment="1">
      <alignment horizontal="center" vertical="center"/>
    </xf>
    <xf numFmtId="0" fontId="75" fillId="24" borderId="120" xfId="0" applyFont="1" applyFill="1" applyBorder="1" applyAlignment="1" applyProtection="1">
      <alignment horizontal="center" vertical="center"/>
      <protection locked="0"/>
    </xf>
    <xf numFmtId="0" fontId="75" fillId="24" borderId="0" xfId="0" applyFont="1" applyFill="1" applyAlignment="1" applyProtection="1">
      <alignment horizontal="center" vertical="center"/>
      <protection locked="0"/>
    </xf>
    <xf numFmtId="0" fontId="13" fillId="2" borderId="26" xfId="3" applyFont="1" applyFill="1" applyBorder="1" applyAlignment="1" applyProtection="1">
      <alignment horizontal="center"/>
      <protection locked="0"/>
    </xf>
    <xf numFmtId="0" fontId="13" fillId="2" borderId="55" xfId="3" applyFont="1" applyFill="1" applyBorder="1" applyAlignment="1" applyProtection="1">
      <alignment horizontal="center"/>
      <protection locked="0"/>
    </xf>
    <xf numFmtId="0" fontId="13" fillId="2" borderId="77" xfId="3" applyFont="1" applyFill="1" applyBorder="1" applyAlignment="1" applyProtection="1">
      <alignment horizontal="center"/>
      <protection locked="0"/>
    </xf>
    <xf numFmtId="0" fontId="13" fillId="2" borderId="78" xfId="3" applyFont="1" applyFill="1" applyBorder="1" applyAlignment="1" applyProtection="1">
      <alignment horizontal="center"/>
      <protection locked="0"/>
    </xf>
    <xf numFmtId="0" fontId="26" fillId="0" borderId="1" xfId="3" applyFont="1" applyBorder="1" applyAlignment="1">
      <alignment horizontal="left" wrapText="1"/>
    </xf>
    <xf numFmtId="0" fontId="0" fillId="0" borderId="1" xfId="0" applyBorder="1" applyAlignment="1">
      <alignment wrapText="1"/>
    </xf>
    <xf numFmtId="0" fontId="7" fillId="0" borderId="0" xfId="3" applyFont="1" applyAlignment="1" applyProtection="1">
      <alignment horizontal="left"/>
      <protection locked="0"/>
    </xf>
    <xf numFmtId="0" fontId="26" fillId="0" borderId="20" xfId="3" applyFont="1" applyBorder="1" applyAlignment="1">
      <alignment horizontal="left" wrapText="1"/>
    </xf>
    <xf numFmtId="0" fontId="0" fillId="0" borderId="20" xfId="0" applyBorder="1" applyAlignment="1">
      <alignment wrapText="1"/>
    </xf>
    <xf numFmtId="0" fontId="75" fillId="25" borderId="90" xfId="0" applyFont="1" applyFill="1" applyBorder="1" applyAlignment="1">
      <alignment horizontal="center" vertical="center"/>
    </xf>
    <xf numFmtId="0" fontId="75" fillId="25" borderId="63" xfId="0" applyFont="1" applyFill="1" applyBorder="1" applyAlignment="1">
      <alignment horizontal="center" vertical="center"/>
    </xf>
    <xf numFmtId="0" fontId="73" fillId="14" borderId="89" xfId="0" applyFont="1" applyFill="1" applyBorder="1" applyAlignment="1">
      <alignment horizontal="center" vertical="center"/>
    </xf>
    <xf numFmtId="0" fontId="73" fillId="14" borderId="95" xfId="0" applyFont="1" applyFill="1" applyBorder="1" applyAlignment="1">
      <alignment horizontal="center" vertical="center"/>
    </xf>
    <xf numFmtId="0" fontId="73" fillId="14" borderId="112" xfId="0" applyFont="1" applyFill="1" applyBorder="1" applyAlignment="1">
      <alignment horizontal="center" vertical="center"/>
    </xf>
    <xf numFmtId="0" fontId="13" fillId="0" borderId="0" xfId="3" applyFont="1" applyAlignment="1" applyProtection="1">
      <alignment horizontal="center" wrapText="1"/>
      <protection locked="0"/>
    </xf>
    <xf numFmtId="0" fontId="0" fillId="0" borderId="0" xfId="0" applyAlignment="1" applyProtection="1">
      <alignment wrapText="1"/>
      <protection locked="0"/>
    </xf>
    <xf numFmtId="0" fontId="6" fillId="0" borderId="0" xfId="3" applyFont="1" applyAlignment="1">
      <alignment horizontal="center"/>
    </xf>
    <xf numFmtId="0" fontId="7" fillId="0" borderId="0" xfId="3" applyFont="1" applyAlignment="1">
      <alignment horizontal="center"/>
    </xf>
    <xf numFmtId="0" fontId="13" fillId="0" borderId="0" xfId="3" applyFont="1" applyAlignment="1">
      <alignment horizontal="center" wrapText="1"/>
    </xf>
    <xf numFmtId="0" fontId="0" fillId="0" borderId="0" xfId="0" applyAlignment="1">
      <alignment wrapText="1"/>
    </xf>
    <xf numFmtId="0" fontId="4" fillId="0" borderId="79" xfId="0" applyFont="1" applyBorder="1" applyAlignment="1">
      <alignment horizontal="left"/>
    </xf>
    <xf numFmtId="0" fontId="4" fillId="0" borderId="91" xfId="0" applyFont="1" applyBorder="1" applyAlignment="1">
      <alignment horizontal="left"/>
    </xf>
    <xf numFmtId="0" fontId="4" fillId="0" borderId="92" xfId="0" applyFont="1" applyBorder="1" applyAlignment="1">
      <alignment horizontal="left"/>
    </xf>
    <xf numFmtId="3" fontId="4" fillId="0" borderId="79" xfId="0" applyNumberFormat="1"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79" xfId="0" applyFont="1" applyBorder="1" applyAlignment="1">
      <alignment horizontal="center"/>
    </xf>
    <xf numFmtId="0" fontId="6" fillId="0" borderId="0" xfId="6" applyFont="1" applyAlignment="1">
      <alignment horizontal="center" wrapText="1"/>
    </xf>
    <xf numFmtId="0" fontId="43" fillId="0" borderId="79" xfId="6" applyFont="1" applyBorder="1" applyAlignment="1">
      <alignment horizontal="center"/>
    </xf>
    <xf numFmtId="0" fontId="43" fillId="0" borderId="92" xfId="6" applyFont="1" applyBorder="1" applyAlignment="1">
      <alignment horizontal="center"/>
    </xf>
    <xf numFmtId="0" fontId="50" fillId="0" borderId="0" xfId="6" applyFont="1" applyAlignment="1">
      <alignment horizontal="left" vertical="center" wrapText="1"/>
    </xf>
    <xf numFmtId="0" fontId="4" fillId="0" borderId="83" xfId="6" applyFont="1" applyBorder="1" applyAlignment="1">
      <alignment horizontal="center" vertical="center"/>
    </xf>
    <xf numFmtId="0" fontId="4" fillId="0" borderId="83" xfId="6" applyFont="1" applyBorder="1" applyAlignment="1">
      <alignment horizontal="center" vertical="center" wrapText="1"/>
    </xf>
    <xf numFmtId="0" fontId="6" fillId="0" borderId="89" xfId="6" applyFont="1" applyBorder="1" applyAlignment="1">
      <alignment horizontal="center"/>
    </xf>
    <xf numFmtId="0" fontId="6" fillId="0" borderId="95" xfId="6" applyFont="1" applyBorder="1" applyAlignment="1">
      <alignment horizontal="center"/>
    </xf>
    <xf numFmtId="0" fontId="6" fillId="0" borderId="112" xfId="6" applyFont="1" applyBorder="1" applyAlignment="1">
      <alignment horizontal="center"/>
    </xf>
    <xf numFmtId="0" fontId="7" fillId="0" borderId="120" xfId="6" applyFont="1" applyBorder="1" applyAlignment="1">
      <alignment horizontal="center"/>
    </xf>
    <xf numFmtId="0" fontId="7" fillId="0" borderId="0" xfId="6" applyFont="1" applyAlignment="1">
      <alignment horizontal="center"/>
    </xf>
    <xf numFmtId="0" fontId="7" fillId="0" borderId="121" xfId="6" applyFont="1" applyBorder="1" applyAlignment="1">
      <alignment horizontal="center"/>
    </xf>
    <xf numFmtId="0" fontId="6" fillId="0" borderId="91" xfId="6" applyFont="1" applyBorder="1" applyAlignment="1">
      <alignment horizontal="center"/>
    </xf>
    <xf numFmtId="0" fontId="6" fillId="0" borderId="92" xfId="6" applyFont="1" applyBorder="1" applyAlignment="1">
      <alignment horizontal="center"/>
    </xf>
    <xf numFmtId="0" fontId="4" fillId="0" borderId="84" xfId="6" applyFont="1" applyBorder="1" applyAlignment="1">
      <alignment horizontal="center" vertical="center" wrapText="1"/>
    </xf>
    <xf numFmtId="0" fontId="2" fillId="0" borderId="5" xfId="6" applyBorder="1" applyAlignment="1">
      <alignment vertical="center" wrapText="1"/>
    </xf>
    <xf numFmtId="0" fontId="2" fillId="0" borderId="11" xfId="6" applyBorder="1" applyAlignment="1">
      <alignment vertical="center" wrapText="1"/>
    </xf>
    <xf numFmtId="0" fontId="2" fillId="14" borderId="5" xfId="6" applyFill="1" applyBorder="1" applyAlignment="1" applyProtection="1">
      <alignment vertical="center" wrapText="1"/>
      <protection locked="0"/>
    </xf>
    <xf numFmtId="0" fontId="2" fillId="14" borderId="11" xfId="6" applyFill="1" applyBorder="1" applyAlignment="1" applyProtection="1">
      <alignment vertical="center" wrapText="1"/>
      <protection locked="0"/>
    </xf>
    <xf numFmtId="0" fontId="26" fillId="0" borderId="50" xfId="3" applyFont="1" applyBorder="1" applyAlignment="1">
      <alignment horizontal="left" wrapText="1"/>
    </xf>
    <xf numFmtId="0" fontId="2" fillId="0" borderId="0" xfId="6" applyAlignment="1">
      <alignment wrapText="1"/>
    </xf>
    <xf numFmtId="0" fontId="4" fillId="2" borderId="5" xfId="6" applyFont="1" applyFill="1" applyBorder="1" applyAlignment="1" applyProtection="1">
      <alignment horizontal="center"/>
      <protection locked="0"/>
    </xf>
    <xf numFmtId="0" fontId="5" fillId="0" borderId="20" xfId="6" applyFont="1" applyBorder="1" applyAlignment="1">
      <alignment horizontal="center" wrapText="1"/>
    </xf>
    <xf numFmtId="0" fontId="10" fillId="6" borderId="11" xfId="6" applyFont="1" applyFill="1" applyBorder="1" applyAlignment="1">
      <alignment horizontal="left" vertical="center"/>
    </xf>
    <xf numFmtId="0" fontId="2" fillId="6" borderId="12" xfId="6" applyFill="1" applyBorder="1" applyAlignment="1">
      <alignment horizontal="left" vertical="center"/>
    </xf>
    <xf numFmtId="0" fontId="16" fillId="3" borderId="26" xfId="6" applyFont="1" applyFill="1" applyBorder="1" applyAlignment="1">
      <alignment horizontal="center"/>
    </xf>
    <xf numFmtId="0" fontId="16" fillId="3" borderId="23" xfId="6" applyFont="1" applyFill="1" applyBorder="1" applyAlignment="1">
      <alignment horizontal="center"/>
    </xf>
    <xf numFmtId="0" fontId="2" fillId="0" borderId="50" xfId="6" applyBorder="1" applyAlignment="1">
      <alignment horizontal="left"/>
    </xf>
    <xf numFmtId="0" fontId="2" fillId="0" borderId="0" xfId="6" applyAlignment="1">
      <alignment horizontal="left"/>
    </xf>
    <xf numFmtId="165" fontId="36" fillId="0" borderId="0" xfId="3" applyNumberFormat="1" applyFont="1" applyAlignment="1">
      <alignment horizontal="left" wrapText="1"/>
    </xf>
    <xf numFmtId="0" fontId="2" fillId="0" borderId="0" xfId="6"/>
    <xf numFmtId="0" fontId="38" fillId="0" borderId="0" xfId="3" applyFont="1" applyAlignment="1">
      <alignment horizontal="left" wrapText="1"/>
    </xf>
    <xf numFmtId="0" fontId="26" fillId="0" borderId="0" xfId="3" applyFont="1" applyAlignment="1">
      <alignment horizontal="left" wrapText="1"/>
    </xf>
    <xf numFmtId="0" fontId="7" fillId="2" borderId="0" xfId="3" applyFont="1" applyFill="1" applyAlignment="1" applyProtection="1">
      <alignment horizontal="center"/>
      <protection locked="0"/>
    </xf>
    <xf numFmtId="0" fontId="36" fillId="0" borderId="0" xfId="3" applyFont="1" applyAlignment="1">
      <alignment horizontal="left" wrapText="1"/>
    </xf>
    <xf numFmtId="0" fontId="7" fillId="2" borderId="0" xfId="3" applyFont="1" applyFill="1" applyAlignment="1">
      <alignment horizontal="center"/>
    </xf>
  </cellXfs>
  <cellStyles count="15">
    <cellStyle name="Comma" xfId="1" builtinId="3"/>
    <cellStyle name="Currency" xfId="2" builtinId="4"/>
    <cellStyle name="Currency 2" xfId="8" xr:uid="{00000000-0005-0000-0000-000002000000}"/>
    <cellStyle name="Currency 2 2" xfId="10" xr:uid="{00000000-0005-0000-0000-000003000000}"/>
    <cellStyle name="Good" xfId="5" builtinId="26"/>
    <cellStyle name="Hyperlink" xfId="12" builtinId="8"/>
    <cellStyle name="Normal" xfId="0" builtinId="0"/>
    <cellStyle name="Normal 2 2" xfId="6" xr:uid="{00000000-0005-0000-0000-000007000000}"/>
    <cellStyle name="Normal 3" xfId="9" xr:uid="{00000000-0005-0000-0000-000008000000}"/>
    <cellStyle name="Normal_eBrookview-Pro Forma-97" xfId="14" xr:uid="{EB411C92-0ECF-AF4A-85B1-325FF7169695}"/>
    <cellStyle name="Normal_unit information table" xfId="3" xr:uid="{00000000-0005-0000-0000-000009000000}"/>
    <cellStyle name="Percent" xfId="4" builtinId="5"/>
    <cellStyle name="Percent 2 2" xfId="11" xr:uid="{00000000-0005-0000-0000-00000B000000}"/>
    <cellStyle name="Percent 3" xfId="13" xr:uid="{00000000-0005-0000-0000-00000C000000}"/>
    <cellStyle name="Percent 4" xfId="7" xr:uid="{00000000-0005-0000-0000-00000D000000}"/>
  </cellStyles>
  <dxfs count="0"/>
  <tableStyles count="0" defaultTableStyle="TableStyleMedium2" defaultPivotStyle="PivotStyleLight16"/>
  <colors>
    <mruColors>
      <color rgb="FFCCFFCC"/>
      <color rgb="FFFFC2EA"/>
      <color rgb="FFFFFF99"/>
      <color rgb="FF3D2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2581275</xdr:colOff>
          <xdr:row>22</xdr:row>
          <xdr:rowOff>0</xdr:rowOff>
        </xdr:from>
        <xdr:to>
          <xdr:col>2</xdr:col>
          <xdr:colOff>542925</xdr:colOff>
          <xdr:row>22</xdr:row>
          <xdr:rowOff>190500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22</xdr:row>
          <xdr:rowOff>28575</xdr:rowOff>
        </xdr:from>
        <xdr:to>
          <xdr:col>4</xdr:col>
          <xdr:colOff>371475</xdr:colOff>
          <xdr:row>22</xdr:row>
          <xdr:rowOff>219075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2238375</xdr:colOff>
          <xdr:row>47</xdr:row>
          <xdr:rowOff>342900</xdr:rowOff>
        </xdr:from>
        <xdr:to>
          <xdr:col>1</xdr:col>
          <xdr:colOff>228600</xdr:colOff>
          <xdr:row>48</xdr:row>
          <xdr:rowOff>190500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2238375</xdr:colOff>
          <xdr:row>48</xdr:row>
          <xdr:rowOff>342900</xdr:rowOff>
        </xdr:from>
        <xdr:to>
          <xdr:col>1</xdr:col>
          <xdr:colOff>228600</xdr:colOff>
          <xdr:row>49</xdr:row>
          <xdr:rowOff>190500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22</xdr:row>
          <xdr:rowOff>28575</xdr:rowOff>
        </xdr:from>
        <xdr:to>
          <xdr:col>6</xdr:col>
          <xdr:colOff>371475</xdr:colOff>
          <xdr:row>22</xdr:row>
          <xdr:rowOff>219075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2581275</xdr:colOff>
          <xdr:row>19</xdr:row>
          <xdr:rowOff>0</xdr:rowOff>
        </xdr:from>
        <xdr:to>
          <xdr:col>2</xdr:col>
          <xdr:colOff>542925</xdr:colOff>
          <xdr:row>19</xdr:row>
          <xdr:rowOff>190500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19</xdr:row>
          <xdr:rowOff>28575</xdr:rowOff>
        </xdr:from>
        <xdr:to>
          <xdr:col>4</xdr:col>
          <xdr:colOff>371475</xdr:colOff>
          <xdr:row>19</xdr:row>
          <xdr:rowOff>219075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1"/>
  <sheetViews>
    <sheetView tabSelected="1" zoomScaleNormal="100" workbookViewId="0">
      <selection activeCell="A21" sqref="A21"/>
    </sheetView>
  </sheetViews>
  <sheetFormatPr defaultColWidth="8.85546875" defaultRowHeight="12.75"/>
  <cols>
    <col min="1" max="1" width="79.85546875" customWidth="1"/>
  </cols>
  <sheetData>
    <row r="1" spans="1:1" ht="30">
      <c r="A1" s="1" t="s">
        <v>829</v>
      </c>
    </row>
    <row r="3" spans="1:1" ht="38.25">
      <c r="A3" s="199" t="s">
        <v>837</v>
      </c>
    </row>
    <row r="5" spans="1:1">
      <c r="A5" s="3" t="s">
        <v>834</v>
      </c>
    </row>
    <row r="6" spans="1:1">
      <c r="A6" s="4" t="s">
        <v>828</v>
      </c>
    </row>
    <row r="7" spans="1:1" ht="25.5">
      <c r="A7" s="4" t="s">
        <v>827</v>
      </c>
    </row>
    <row r="8" spans="1:1">
      <c r="A8" s="2"/>
    </row>
    <row r="9" spans="1:1">
      <c r="A9" s="3" t="s">
        <v>830</v>
      </c>
    </row>
    <row r="10" spans="1:1" ht="38.25">
      <c r="A10" s="199" t="s">
        <v>836</v>
      </c>
    </row>
    <row r="11" spans="1:1">
      <c r="A11" s="2"/>
    </row>
    <row r="12" spans="1:1" ht="38.25">
      <c r="A12" s="2" t="s">
        <v>0</v>
      </c>
    </row>
    <row r="13" spans="1:1">
      <c r="A13" s="2"/>
    </row>
    <row r="14" spans="1:1" ht="38.25">
      <c r="A14" s="2" t="s">
        <v>1</v>
      </c>
    </row>
    <row r="16" spans="1:1" ht="69" customHeight="1">
      <c r="A16" s="4" t="s">
        <v>138</v>
      </c>
    </row>
    <row r="18" spans="1:1">
      <c r="A18" s="2" t="s">
        <v>2</v>
      </c>
    </row>
    <row r="19" spans="1:1">
      <c r="A19" s="3"/>
    </row>
    <row r="21" spans="1:1" ht="38.25">
      <c r="A21" s="199" t="s">
        <v>855</v>
      </c>
    </row>
  </sheetData>
  <phoneticPr fontId="1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23"/>
  <sheetViews>
    <sheetView topLeftCell="A13" zoomScaleNormal="100" workbookViewId="0">
      <selection activeCell="C17" sqref="C17"/>
    </sheetView>
  </sheetViews>
  <sheetFormatPr defaultColWidth="9.140625" defaultRowHeight="27.75" customHeight="1"/>
  <cols>
    <col min="1" max="1" width="33.42578125" style="263" customWidth="1"/>
    <col min="2" max="2" width="34" style="263" customWidth="1"/>
    <col min="3" max="3" width="14.5703125" style="263" customWidth="1"/>
    <col min="4" max="4" width="9.42578125" style="263" customWidth="1"/>
    <col min="5" max="5" width="16.42578125" style="263" customWidth="1"/>
    <col min="6" max="6" width="6.5703125" style="263" customWidth="1"/>
    <col min="7" max="7" width="9.140625" style="263" customWidth="1"/>
    <col min="8" max="8" width="8.85546875" style="263" customWidth="1"/>
    <col min="9" max="9" width="27" style="263" customWidth="1"/>
    <col min="10" max="16384" width="9.140625" style="263"/>
  </cols>
  <sheetData>
    <row r="1" spans="1:8" ht="27.75" customHeight="1" thickBot="1">
      <c r="A1" s="1070" t="s">
        <v>831</v>
      </c>
      <c r="B1" s="1071"/>
      <c r="C1" s="1071"/>
      <c r="D1" s="1071"/>
      <c r="E1" s="1071"/>
      <c r="F1" s="1071"/>
      <c r="G1" s="1071"/>
      <c r="H1" s="1072"/>
    </row>
    <row r="2" spans="1:8" ht="27.75" customHeight="1" thickBot="1">
      <c r="A2" s="1073" t="s">
        <v>797</v>
      </c>
      <c r="B2" s="1074"/>
      <c r="C2" s="1074"/>
      <c r="D2" s="1074"/>
      <c r="E2" s="1074"/>
      <c r="F2" s="1074"/>
      <c r="G2" s="1074"/>
      <c r="H2" s="1075"/>
    </row>
    <row r="3" spans="1:8" ht="27.75" customHeight="1" thickBot="1">
      <c r="A3" s="1076" t="s">
        <v>363</v>
      </c>
      <c r="B3" s="1077"/>
      <c r="C3" s="1077"/>
      <c r="D3" s="1077"/>
      <c r="E3" s="1077"/>
      <c r="F3" s="1077"/>
      <c r="G3" s="1077"/>
      <c r="H3" s="1078"/>
    </row>
    <row r="4" spans="1:8" ht="27.75" customHeight="1">
      <c r="A4" s="772" t="s">
        <v>364</v>
      </c>
      <c r="B4" s="1091" t="s">
        <v>838</v>
      </c>
      <c r="C4" s="1092"/>
      <c r="D4" s="1092"/>
      <c r="E4" s="1092"/>
      <c r="F4" s="1092"/>
      <c r="G4" s="694"/>
      <c r="H4" s="695"/>
    </row>
    <row r="5" spans="1:8" ht="27.75" customHeight="1">
      <c r="A5" s="446" t="s">
        <v>365</v>
      </c>
      <c r="B5" s="1079"/>
      <c r="C5" s="1080"/>
      <c r="D5" s="1080"/>
      <c r="E5" s="1080"/>
      <c r="F5" s="1080"/>
      <c r="G5" s="1080"/>
      <c r="H5" s="1081"/>
    </row>
    <row r="6" spans="1:8" ht="27.75" customHeight="1">
      <c r="A6" s="446" t="s">
        <v>366</v>
      </c>
      <c r="B6" s="1047"/>
      <c r="C6" s="1050"/>
      <c r="D6" s="1089" t="s">
        <v>367</v>
      </c>
      <c r="E6" s="1090"/>
      <c r="F6" s="1047"/>
      <c r="G6" s="1048"/>
      <c r="H6" s="1049"/>
    </row>
    <row r="7" spans="1:8" ht="27.75" customHeight="1">
      <c r="A7" s="446" t="s">
        <v>368</v>
      </c>
      <c r="B7" s="1047"/>
      <c r="C7" s="1050"/>
      <c r="D7" s="209"/>
      <c r="E7" s="773" t="s">
        <v>369</v>
      </c>
      <c r="F7" s="1047"/>
      <c r="G7" s="1048"/>
      <c r="H7" s="1049"/>
    </row>
    <row r="8" spans="1:8" ht="27.75" customHeight="1">
      <c r="A8" s="697"/>
      <c r="H8" s="449"/>
    </row>
    <row r="9" spans="1:8" ht="27.75" customHeight="1">
      <c r="A9" s="446" t="s">
        <v>370</v>
      </c>
      <c r="B9" s="209"/>
      <c r="C9" s="1086"/>
      <c r="D9" s="1086"/>
      <c r="E9" s="1086"/>
      <c r="H9" s="449"/>
    </row>
    <row r="10" spans="1:8" ht="27.75" customHeight="1">
      <c r="A10" s="1087" t="s">
        <v>483</v>
      </c>
      <c r="B10" s="1088"/>
      <c r="C10" s="1086"/>
      <c r="D10" s="1086"/>
      <c r="E10" s="1086"/>
      <c r="H10" s="449"/>
    </row>
    <row r="11" spans="1:8" ht="27.75" customHeight="1">
      <c r="A11" s="446"/>
      <c r="B11" s="209"/>
      <c r="H11" s="449"/>
    </row>
    <row r="12" spans="1:8" ht="27.75" customHeight="1">
      <c r="A12" s="446" t="s">
        <v>371</v>
      </c>
      <c r="B12" s="209"/>
      <c r="C12" s="1064"/>
      <c r="D12" s="1065"/>
      <c r="H12" s="449"/>
    </row>
    <row r="13" spans="1:8" ht="27.75" customHeight="1">
      <c r="A13" s="446" t="s">
        <v>372</v>
      </c>
      <c r="B13" s="209"/>
      <c r="C13" s="1064"/>
      <c r="D13" s="1065"/>
      <c r="H13" s="449"/>
    </row>
    <row r="14" spans="1:8" ht="27.75" customHeight="1">
      <c r="A14" s="446" t="s">
        <v>373</v>
      </c>
      <c r="B14" s="209"/>
      <c r="C14" s="1064"/>
      <c r="D14" s="1065"/>
      <c r="H14" s="449"/>
    </row>
    <row r="15" spans="1:8" ht="27.75" customHeight="1">
      <c r="A15" s="446" t="s">
        <v>374</v>
      </c>
      <c r="B15" s="209"/>
      <c r="C15" s="1064"/>
      <c r="D15" s="1065"/>
      <c r="H15" s="449"/>
    </row>
    <row r="16" spans="1:8" ht="27.75" customHeight="1">
      <c r="A16" s="446" t="s">
        <v>375</v>
      </c>
      <c r="B16" s="209"/>
      <c r="C16" s="1064"/>
      <c r="D16" s="1065"/>
      <c r="E16" s="1082" t="s">
        <v>376</v>
      </c>
      <c r="F16" s="1083"/>
      <c r="G16" s="1084"/>
      <c r="H16" s="1085"/>
    </row>
    <row r="17" spans="1:17" ht="27.75" customHeight="1">
      <c r="A17" s="446" t="s">
        <v>765</v>
      </c>
      <c r="B17" s="209"/>
      <c r="C17" s="631"/>
      <c r="D17" s="632"/>
      <c r="E17" s="692"/>
      <c r="F17" s="692"/>
      <c r="G17" s="692"/>
      <c r="H17" s="693"/>
      <c r="I17" s="1063"/>
      <c r="J17" s="1063"/>
      <c r="K17" s="1063"/>
      <c r="L17" s="1063"/>
      <c r="M17" s="1063"/>
      <c r="N17" s="1063"/>
      <c r="O17" s="1063"/>
    </row>
    <row r="18" spans="1:17" ht="27.75" customHeight="1">
      <c r="A18" s="774" t="s">
        <v>377</v>
      </c>
      <c r="B18" s="209"/>
      <c r="C18" s="1066"/>
      <c r="D18" s="1067"/>
      <c r="E18" s="1067"/>
      <c r="F18" s="1067"/>
      <c r="G18" s="1067"/>
      <c r="H18" s="1068"/>
      <c r="I18" s="1059" t="s">
        <v>764</v>
      </c>
      <c r="J18" s="1059"/>
      <c r="K18" s="1059"/>
      <c r="L18" s="1059"/>
      <c r="M18" s="1059"/>
      <c r="N18" s="1059"/>
      <c r="O18" s="1060"/>
    </row>
    <row r="19" spans="1:17" ht="27.75" customHeight="1">
      <c r="A19" s="446" t="s">
        <v>378</v>
      </c>
      <c r="B19" s="321"/>
      <c r="C19" s="1069"/>
      <c r="D19" s="1061"/>
      <c r="E19" s="1061"/>
      <c r="F19" s="1061"/>
      <c r="G19" s="1061"/>
      <c r="H19" s="1062"/>
      <c r="I19" s="787"/>
      <c r="J19" s="217" t="s">
        <v>191</v>
      </c>
      <c r="K19" s="217" t="s">
        <v>673</v>
      </c>
      <c r="L19" s="217" t="s">
        <v>675</v>
      </c>
      <c r="M19" s="217" t="s">
        <v>676</v>
      </c>
      <c r="N19" s="217" t="s">
        <v>677</v>
      </c>
      <c r="O19" s="788" t="s">
        <v>4</v>
      </c>
    </row>
    <row r="20" spans="1:17" ht="27.75" customHeight="1">
      <c r="A20" s="446" t="s">
        <v>822</v>
      </c>
      <c r="B20" s="321"/>
      <c r="C20" s="1057" t="s">
        <v>823</v>
      </c>
      <c r="D20" s="1057"/>
      <c r="E20" s="1061" t="s">
        <v>824</v>
      </c>
      <c r="F20" s="1061"/>
      <c r="G20" s="1061"/>
      <c r="H20" s="1062"/>
      <c r="I20" s="787" t="s">
        <v>776</v>
      </c>
      <c r="J20" s="699"/>
      <c r="K20" s="699"/>
      <c r="L20" s="699"/>
      <c r="M20" s="699"/>
      <c r="N20" s="699"/>
      <c r="O20" s="789">
        <f>SUM(J20:N20)</f>
        <v>0</v>
      </c>
    </row>
    <row r="21" spans="1:17" ht="27.75" customHeight="1">
      <c r="A21" s="446" t="s">
        <v>441</v>
      </c>
      <c r="B21" s="321"/>
      <c r="C21" s="1045">
        <f>'Develop Budget Rental'!C107</f>
        <v>0</v>
      </c>
      <c r="D21" s="1045"/>
      <c r="E21" s="1045"/>
      <c r="F21" s="1045"/>
      <c r="G21" s="1045"/>
      <c r="H21" s="1046"/>
      <c r="I21" s="787" t="s">
        <v>674</v>
      </c>
      <c r="J21" s="699"/>
      <c r="K21" s="699"/>
      <c r="L21" s="699"/>
      <c r="M21" s="699"/>
      <c r="N21" s="699"/>
      <c r="O21" s="789">
        <f t="shared" ref="O21:O23" si="0">SUM(J21:N21)</f>
        <v>0</v>
      </c>
    </row>
    <row r="22" spans="1:17" ht="27.75" customHeight="1">
      <c r="A22" s="446" t="s">
        <v>668</v>
      </c>
      <c r="B22" s="321"/>
      <c r="C22" s="1054" t="e">
        <f>(C18+C19)/C21</f>
        <v>#DIV/0!</v>
      </c>
      <c r="D22" s="1055"/>
      <c r="E22" s="1055"/>
      <c r="F22" s="1055"/>
      <c r="G22" s="1055"/>
      <c r="H22" s="1056"/>
      <c r="I22" s="787" t="s">
        <v>775</v>
      </c>
      <c r="J22" s="699" t="s">
        <v>282</v>
      </c>
      <c r="K22" s="699"/>
      <c r="L22" s="699"/>
      <c r="M22" s="699"/>
      <c r="N22" s="699"/>
      <c r="O22" s="789">
        <f t="shared" si="0"/>
        <v>0</v>
      </c>
    </row>
    <row r="23" spans="1:17" ht="27.75" customHeight="1">
      <c r="A23" s="446" t="s">
        <v>826</v>
      </c>
      <c r="B23" s="321"/>
      <c r="C23" s="1057" t="s">
        <v>379</v>
      </c>
      <c r="D23" s="1057"/>
      <c r="E23" s="1057" t="s">
        <v>380</v>
      </c>
      <c r="F23" s="1057"/>
      <c r="G23" s="1057" t="s">
        <v>804</v>
      </c>
      <c r="H23" s="1058"/>
      <c r="I23" s="787" t="s">
        <v>678</v>
      </c>
      <c r="J23" s="699"/>
      <c r="K23" s="699"/>
      <c r="L23" s="699"/>
      <c r="M23" s="699"/>
      <c r="N23" s="699"/>
      <c r="O23" s="789">
        <f t="shared" si="0"/>
        <v>0</v>
      </c>
    </row>
    <row r="24" spans="1:17" ht="27.75" customHeight="1">
      <c r="A24" s="446" t="s">
        <v>835</v>
      </c>
      <c r="B24" s="321"/>
      <c r="C24" s="1051"/>
      <c r="D24" s="1052"/>
      <c r="E24" s="1052"/>
      <c r="F24" s="1052"/>
      <c r="G24" s="1052"/>
      <c r="H24" s="1053"/>
      <c r="I24" s="787" t="s">
        <v>679</v>
      </c>
      <c r="J24" s="699"/>
      <c r="K24" s="699"/>
      <c r="L24" s="699"/>
      <c r="M24" s="699"/>
      <c r="N24" s="699"/>
      <c r="O24" s="789">
        <f>SUM(J24:N24)</f>
        <v>0</v>
      </c>
    </row>
    <row r="25" spans="1:17" ht="27.75" customHeight="1">
      <c r="A25" s="1109" t="s">
        <v>665</v>
      </c>
      <c r="B25" s="1110"/>
      <c r="C25" s="1051" t="s">
        <v>282</v>
      </c>
      <c r="D25" s="1052"/>
      <c r="E25" s="1052"/>
      <c r="F25" s="1052"/>
      <c r="G25" s="1052"/>
      <c r="H25" s="1053"/>
      <c r="I25" s="787" t="s">
        <v>680</v>
      </c>
      <c r="J25" s="699"/>
      <c r="K25" s="699"/>
      <c r="L25" s="699"/>
      <c r="M25" s="699"/>
      <c r="N25" s="699"/>
      <c r="O25" s="789">
        <f>SUM(J25:N25)</f>
        <v>0</v>
      </c>
    </row>
    <row r="26" spans="1:17" ht="27.75" customHeight="1">
      <c r="A26" s="446" t="s">
        <v>666</v>
      </c>
      <c r="B26" s="321"/>
      <c r="C26" s="1093"/>
      <c r="D26" s="1094"/>
      <c r="E26" s="1094"/>
      <c r="F26" s="1094"/>
      <c r="G26" s="1094"/>
      <c r="H26" s="1095"/>
      <c r="I26" s="787" t="s">
        <v>774</v>
      </c>
      <c r="J26" s="699"/>
      <c r="K26" s="699"/>
      <c r="L26" s="699"/>
      <c r="M26" s="699"/>
      <c r="N26" s="699"/>
      <c r="O26" s="789">
        <f>SUM(J26:N26)</f>
        <v>0</v>
      </c>
    </row>
    <row r="27" spans="1:17" ht="27.75" customHeight="1">
      <c r="A27" s="446" t="s">
        <v>667</v>
      </c>
      <c r="B27" s="321"/>
      <c r="C27" s="1093"/>
      <c r="D27" s="1094"/>
      <c r="E27" s="1094"/>
      <c r="F27" s="1094"/>
      <c r="G27" s="1094"/>
      <c r="H27" s="1095"/>
      <c r="I27" s="787" t="s">
        <v>698</v>
      </c>
      <c r="J27" s="699"/>
      <c r="K27" s="699"/>
      <c r="L27" s="699"/>
      <c r="M27" s="699"/>
      <c r="N27" s="699"/>
      <c r="O27" s="789">
        <f>SUM(J27:N27)</f>
        <v>0</v>
      </c>
    </row>
    <row r="28" spans="1:17" ht="27.75" customHeight="1">
      <c r="A28" s="446"/>
      <c r="B28" s="775" t="s">
        <v>211</v>
      </c>
      <c r="C28" s="1057"/>
      <c r="D28" s="1057"/>
      <c r="E28" s="1057"/>
      <c r="F28" s="1057"/>
      <c r="G28" s="1057"/>
      <c r="H28" s="1058"/>
      <c r="I28" s="790" t="s">
        <v>4</v>
      </c>
      <c r="J28" s="789">
        <f t="shared" ref="J28:O28" si="1">SUM(J19:J27)</f>
        <v>0</v>
      </c>
      <c r="K28" s="789">
        <f t="shared" si="1"/>
        <v>0</v>
      </c>
      <c r="L28" s="789">
        <f t="shared" si="1"/>
        <v>0</v>
      </c>
      <c r="M28" s="789">
        <f t="shared" si="1"/>
        <v>0</v>
      </c>
      <c r="N28" s="789">
        <f t="shared" si="1"/>
        <v>0</v>
      </c>
      <c r="O28" s="789">
        <f t="shared" si="1"/>
        <v>0</v>
      </c>
    </row>
    <row r="29" spans="1:17" ht="27.75" customHeight="1">
      <c r="A29" s="446"/>
      <c r="B29" s="775" t="s">
        <v>211</v>
      </c>
      <c r="C29" s="1057"/>
      <c r="D29" s="1057"/>
      <c r="E29" s="1057"/>
      <c r="F29" s="1057"/>
      <c r="G29" s="1057"/>
      <c r="H29" s="1058"/>
    </row>
    <row r="30" spans="1:17" ht="27.75" customHeight="1">
      <c r="A30" s="446"/>
      <c r="B30" s="775" t="s">
        <v>211</v>
      </c>
      <c r="C30" s="1057"/>
      <c r="D30" s="1057"/>
      <c r="E30" s="1057"/>
      <c r="F30" s="1057"/>
      <c r="G30" s="1057"/>
      <c r="H30" s="1058"/>
      <c r="I30" s="1113" t="s">
        <v>686</v>
      </c>
      <c r="J30" s="1113"/>
      <c r="K30" s="1113"/>
      <c r="L30" s="1113"/>
      <c r="M30" s="1113"/>
      <c r="N30" s="1113"/>
      <c r="O30" s="1113"/>
      <c r="P30" s="1113"/>
      <c r="Q30" s="1114"/>
    </row>
    <row r="31" spans="1:17" ht="27.75" customHeight="1">
      <c r="A31" s="1097" t="s">
        <v>381</v>
      </c>
      <c r="B31" s="1098"/>
      <c r="C31" s="1098"/>
      <c r="D31" s="1098"/>
      <c r="E31" s="1098"/>
      <c r="F31" s="1098"/>
      <c r="G31" s="1098"/>
      <c r="H31" s="1099"/>
      <c r="I31" s="787"/>
      <c r="J31" s="791">
        <v>0.2</v>
      </c>
      <c r="K31" s="791">
        <v>0.3</v>
      </c>
      <c r="L31" s="791">
        <v>0.4</v>
      </c>
      <c r="M31" s="791">
        <v>0.5</v>
      </c>
      <c r="N31" s="791">
        <v>0.6</v>
      </c>
      <c r="O31" s="791">
        <v>0.8</v>
      </c>
      <c r="P31" s="791">
        <v>1</v>
      </c>
      <c r="Q31" s="788" t="s">
        <v>4</v>
      </c>
    </row>
    <row r="32" spans="1:17" ht="27.75" customHeight="1">
      <c r="A32" s="1100"/>
      <c r="B32" s="1101"/>
      <c r="C32" s="1101"/>
      <c r="D32" s="1101"/>
      <c r="E32" s="1101"/>
      <c r="F32" s="1101"/>
      <c r="G32" s="1101"/>
      <c r="H32" s="1102"/>
      <c r="I32" s="787" t="s">
        <v>776</v>
      </c>
      <c r="J32" s="699"/>
      <c r="K32" s="699"/>
      <c r="L32" s="699"/>
      <c r="M32" s="699"/>
      <c r="N32" s="699"/>
      <c r="O32" s="699"/>
      <c r="P32" s="699"/>
      <c r="Q32" s="789">
        <f>SUM(J32:P32)</f>
        <v>0</v>
      </c>
    </row>
    <row r="33" spans="1:17" ht="27.75" customHeight="1">
      <c r="A33" s="1103"/>
      <c r="B33" s="1104"/>
      <c r="C33" s="1104"/>
      <c r="D33" s="1104"/>
      <c r="E33" s="1104"/>
      <c r="F33" s="1104"/>
      <c r="G33" s="1104"/>
      <c r="H33" s="1105"/>
      <c r="I33" s="787" t="s">
        <v>674</v>
      </c>
      <c r="J33" s="699"/>
      <c r="K33" s="699"/>
      <c r="L33" s="699"/>
      <c r="M33" s="699"/>
      <c r="N33" s="699"/>
      <c r="O33" s="699"/>
      <c r="P33" s="699"/>
      <c r="Q33" s="789">
        <f t="shared" ref="Q33:Q39" si="2">SUM(J33:P33)</f>
        <v>0</v>
      </c>
    </row>
    <row r="34" spans="1:17" ht="27.75" customHeight="1" thickBot="1">
      <c r="A34" s="1106"/>
      <c r="B34" s="1107"/>
      <c r="C34" s="1107"/>
      <c r="D34" s="1107"/>
      <c r="E34" s="1107"/>
      <c r="F34" s="1107"/>
      <c r="G34" s="1107"/>
      <c r="H34" s="1108"/>
      <c r="I34" s="787" t="s">
        <v>775</v>
      </c>
      <c r="J34" s="699"/>
      <c r="K34" s="699"/>
      <c r="L34" s="699"/>
      <c r="M34" s="699"/>
      <c r="N34" s="699"/>
      <c r="O34" s="699"/>
      <c r="P34" s="699"/>
      <c r="Q34" s="789">
        <f t="shared" si="2"/>
        <v>0</v>
      </c>
    </row>
    <row r="35" spans="1:17" ht="27.75" customHeight="1" thickBot="1">
      <c r="A35" s="1076" t="s">
        <v>382</v>
      </c>
      <c r="B35" s="1077"/>
      <c r="C35" s="1077"/>
      <c r="D35" s="1077"/>
      <c r="E35" s="1077"/>
      <c r="F35" s="1077"/>
      <c r="G35" s="1077"/>
      <c r="H35" s="1078"/>
      <c r="I35" s="787" t="s">
        <v>678</v>
      </c>
      <c r="J35" s="699"/>
      <c r="K35" s="699"/>
      <c r="L35" s="699"/>
      <c r="M35" s="699"/>
      <c r="N35" s="699"/>
      <c r="O35" s="699"/>
      <c r="P35" s="699"/>
      <c r="Q35" s="789">
        <f t="shared" si="2"/>
        <v>0</v>
      </c>
    </row>
    <row r="36" spans="1:17" ht="27.75" customHeight="1">
      <c r="A36" s="697"/>
      <c r="H36" s="449"/>
      <c r="I36" s="787" t="s">
        <v>679</v>
      </c>
      <c r="J36" s="699"/>
      <c r="K36" s="699"/>
      <c r="L36" s="699"/>
      <c r="M36" s="699"/>
      <c r="N36" s="699"/>
      <c r="O36" s="699"/>
      <c r="P36" s="699"/>
      <c r="Q36" s="789">
        <f t="shared" si="2"/>
        <v>0</v>
      </c>
    </row>
    <row r="37" spans="1:17" ht="27.75" customHeight="1">
      <c r="A37" s="774" t="s">
        <v>383</v>
      </c>
      <c r="B37" s="1047"/>
      <c r="C37" s="1048"/>
      <c r="D37" s="1048"/>
      <c r="E37" s="1048"/>
      <c r="F37" s="1048"/>
      <c r="G37" s="1048"/>
      <c r="H37" s="1049"/>
      <c r="I37" s="787" t="s">
        <v>680</v>
      </c>
      <c r="J37" s="699"/>
      <c r="K37" s="699"/>
      <c r="L37" s="699"/>
      <c r="M37" s="699"/>
      <c r="N37" s="699"/>
      <c r="O37" s="699"/>
      <c r="P37" s="699"/>
      <c r="Q37" s="789">
        <f t="shared" si="2"/>
        <v>0</v>
      </c>
    </row>
    <row r="38" spans="1:17" ht="27.75" customHeight="1">
      <c r="A38" s="446" t="s">
        <v>384</v>
      </c>
      <c r="H38" s="449"/>
      <c r="I38" s="787" t="s">
        <v>774</v>
      </c>
      <c r="J38" s="699"/>
      <c r="K38" s="699"/>
      <c r="L38" s="699"/>
      <c r="M38" s="699"/>
      <c r="N38" s="699"/>
      <c r="O38" s="699"/>
      <c r="P38" s="699"/>
      <c r="Q38" s="789">
        <f t="shared" si="2"/>
        <v>0</v>
      </c>
    </row>
    <row r="39" spans="1:17" ht="27.75" customHeight="1">
      <c r="A39" s="446" t="s">
        <v>385</v>
      </c>
      <c r="B39" s="1064"/>
      <c r="C39" s="1096"/>
      <c r="D39" s="1065"/>
      <c r="H39" s="449"/>
      <c r="I39" s="787" t="s">
        <v>698</v>
      </c>
      <c r="J39" s="699"/>
      <c r="K39" s="699"/>
      <c r="L39" s="699"/>
      <c r="M39" s="699"/>
      <c r="N39" s="699"/>
      <c r="O39" s="699"/>
      <c r="P39" s="699"/>
      <c r="Q39" s="789">
        <f t="shared" si="2"/>
        <v>0</v>
      </c>
    </row>
    <row r="40" spans="1:17" ht="27.75" customHeight="1">
      <c r="A40" s="446" t="s">
        <v>386</v>
      </c>
      <c r="B40" s="1064" t="s">
        <v>282</v>
      </c>
      <c r="C40" s="1096"/>
      <c r="D40" s="1065"/>
      <c r="H40" s="449"/>
      <c r="I40" s="790" t="s">
        <v>4</v>
      </c>
      <c r="J40" s="789">
        <f>SUM(J32:J39)</f>
        <v>0</v>
      </c>
      <c r="K40" s="789">
        <f>SUM(K32:K39)</f>
        <v>0</v>
      </c>
      <c r="L40" s="789">
        <f t="shared" ref="L40:Q40" si="3">SUM(L32:L39)</f>
        <v>0</v>
      </c>
      <c r="M40" s="789">
        <f>SUM(M32:M39)</f>
        <v>0</v>
      </c>
      <c r="N40" s="789">
        <f t="shared" si="3"/>
        <v>0</v>
      </c>
      <c r="O40" s="789">
        <f t="shared" si="3"/>
        <v>0</v>
      </c>
      <c r="P40" s="789">
        <f t="shared" si="3"/>
        <v>0</v>
      </c>
      <c r="Q40" s="789">
        <f t="shared" si="3"/>
        <v>0</v>
      </c>
    </row>
    <row r="41" spans="1:17" ht="27.75" customHeight="1">
      <c r="A41" s="446" t="s">
        <v>387</v>
      </c>
      <c r="B41" s="1064"/>
      <c r="C41" s="1096"/>
      <c r="D41" s="1065"/>
      <c r="E41" s="773" t="s">
        <v>388</v>
      </c>
      <c r="F41" s="1064"/>
      <c r="G41" s="1096"/>
      <c r="H41" s="1112"/>
    </row>
    <row r="42" spans="1:17" ht="27.75" customHeight="1">
      <c r="A42" s="446" t="s">
        <v>389</v>
      </c>
      <c r="B42" s="1064"/>
      <c r="C42" s="1096"/>
      <c r="D42" s="1065"/>
      <c r="E42" s="773" t="s">
        <v>442</v>
      </c>
      <c r="F42" s="1064"/>
      <c r="G42" s="1096"/>
      <c r="H42" s="1112"/>
    </row>
    <row r="43" spans="1:17" ht="27.75" customHeight="1">
      <c r="A43" s="446" t="s">
        <v>390</v>
      </c>
      <c r="B43" s="1064" t="s">
        <v>282</v>
      </c>
      <c r="C43" s="1096"/>
      <c r="D43" s="1065"/>
      <c r="E43" s="209"/>
      <c r="H43" s="449"/>
    </row>
    <row r="44" spans="1:17" ht="27.75" customHeight="1">
      <c r="A44" s="446" t="s">
        <v>391</v>
      </c>
      <c r="B44" s="1064"/>
      <c r="C44" s="1096"/>
      <c r="D44" s="1065"/>
      <c r="E44" s="773" t="s">
        <v>392</v>
      </c>
      <c r="F44" s="1064"/>
      <c r="G44" s="1096"/>
      <c r="H44" s="1112"/>
    </row>
    <row r="45" spans="1:17" ht="27.75" customHeight="1">
      <c r="A45" s="446"/>
      <c r="H45" s="449"/>
    </row>
    <row r="46" spans="1:17" ht="27.75" customHeight="1">
      <c r="A46" s="446" t="s">
        <v>393</v>
      </c>
      <c r="B46" s="1064"/>
      <c r="C46" s="1096"/>
      <c r="D46" s="1096"/>
      <c r="E46" s="1096"/>
      <c r="F46" s="1096"/>
      <c r="G46" s="1096"/>
      <c r="H46" s="1112"/>
    </row>
    <row r="47" spans="1:17" ht="27.75" customHeight="1">
      <c r="A47" s="446"/>
      <c r="B47" s="321" t="s">
        <v>394</v>
      </c>
      <c r="C47" s="1064"/>
      <c r="D47" s="1096"/>
      <c r="E47" s="1096"/>
      <c r="F47" s="1096"/>
      <c r="G47" s="1096"/>
      <c r="H47" s="1112"/>
    </row>
    <row r="48" spans="1:17" ht="27.75" customHeight="1">
      <c r="A48" s="446"/>
      <c r="H48" s="449"/>
    </row>
    <row r="49" spans="1:8" ht="27.75" customHeight="1">
      <c r="A49" s="446" t="s">
        <v>395</v>
      </c>
      <c r="B49" s="448" t="s">
        <v>396</v>
      </c>
      <c r="H49" s="449"/>
    </row>
    <row r="50" spans="1:8" ht="27.75" customHeight="1">
      <c r="A50" s="697"/>
      <c r="B50" s="448" t="s">
        <v>397</v>
      </c>
      <c r="C50" s="775" t="s">
        <v>398</v>
      </c>
      <c r="D50" s="1086"/>
      <c r="E50" s="1086"/>
      <c r="H50" s="449"/>
    </row>
    <row r="51" spans="1:8" ht="27.75" customHeight="1">
      <c r="A51" s="697"/>
      <c r="C51" s="775" t="s">
        <v>399</v>
      </c>
      <c r="D51" s="1086"/>
      <c r="E51" s="1086"/>
      <c r="H51" s="449"/>
    </row>
    <row r="52" spans="1:8" ht="27.75" customHeight="1">
      <c r="A52" s="697"/>
      <c r="H52" s="449"/>
    </row>
    <row r="53" spans="1:8" ht="27.75" customHeight="1">
      <c r="A53" s="446" t="s">
        <v>400</v>
      </c>
      <c r="H53" s="449"/>
    </row>
    <row r="54" spans="1:8" ht="27.75" customHeight="1">
      <c r="A54" s="697"/>
      <c r="B54" s="1064"/>
      <c r="C54" s="1096"/>
      <c r="D54" s="1096"/>
      <c r="E54" s="1096"/>
      <c r="F54" s="1096"/>
      <c r="G54" s="1096"/>
      <c r="H54" s="1112"/>
    </row>
    <row r="55" spans="1:8" ht="27.75" customHeight="1">
      <c r="A55" s="697"/>
      <c r="B55" s="1064"/>
      <c r="C55" s="1096"/>
      <c r="D55" s="1096"/>
      <c r="E55" s="1096"/>
      <c r="F55" s="1096"/>
      <c r="G55" s="1096"/>
      <c r="H55" s="1112"/>
    </row>
    <row r="56" spans="1:8" ht="27.75" customHeight="1">
      <c r="A56" s="697"/>
      <c r="B56" s="1064"/>
      <c r="C56" s="1096"/>
      <c r="D56" s="1096"/>
      <c r="E56" s="1096"/>
      <c r="F56" s="1096"/>
      <c r="G56" s="1096"/>
      <c r="H56" s="1112"/>
    </row>
    <row r="57" spans="1:8" ht="27.75" customHeight="1">
      <c r="A57" s="697"/>
      <c r="B57" s="1064"/>
      <c r="C57" s="1096"/>
      <c r="D57" s="1096"/>
      <c r="E57" s="1096"/>
      <c r="F57" s="1096"/>
      <c r="G57" s="1096"/>
      <c r="H57" s="1112"/>
    </row>
    <row r="58" spans="1:8" ht="27.75" customHeight="1">
      <c r="A58" s="697"/>
      <c r="H58" s="449"/>
    </row>
    <row r="59" spans="1:8" ht="27.75" customHeight="1">
      <c r="A59" s="446" t="s">
        <v>401</v>
      </c>
      <c r="B59" s="1047"/>
      <c r="C59" s="1048"/>
      <c r="D59" s="1048"/>
      <c r="E59" s="1048"/>
      <c r="F59" s="1048"/>
      <c r="G59" s="1048"/>
      <c r="H59" s="1049"/>
    </row>
    <row r="60" spans="1:8" ht="27.75" customHeight="1" thickBot="1">
      <c r="A60" s="697"/>
      <c r="B60" s="638"/>
      <c r="C60" s="638"/>
      <c r="D60" s="638"/>
      <c r="E60" s="638"/>
      <c r="F60" s="638"/>
      <c r="G60" s="638"/>
      <c r="H60" s="450"/>
    </row>
    <row r="61" spans="1:8" ht="29.25" customHeight="1" thickBot="1">
      <c r="A61" s="1076" t="s">
        <v>402</v>
      </c>
      <c r="B61" s="1077"/>
      <c r="C61" s="1077"/>
      <c r="D61" s="1077"/>
      <c r="E61" s="1077"/>
      <c r="F61" s="1077"/>
      <c r="G61" s="1077"/>
      <c r="H61" s="1078"/>
    </row>
    <row r="62" spans="1:8" ht="27.75" customHeight="1">
      <c r="A62" s="697"/>
      <c r="H62" s="449"/>
    </row>
    <row r="63" spans="1:8" ht="27.75" customHeight="1">
      <c r="A63" s="1087" t="s">
        <v>403</v>
      </c>
      <c r="B63" s="1088"/>
      <c r="C63" s="1088"/>
      <c r="D63" s="1088"/>
      <c r="E63" s="1088"/>
      <c r="F63" s="1088"/>
      <c r="G63" s="1088"/>
      <c r="H63" s="1121"/>
    </row>
    <row r="64" spans="1:8" ht="27.75" customHeight="1">
      <c r="A64" s="446" t="s">
        <v>404</v>
      </c>
      <c r="B64" s="451"/>
      <c r="C64" s="209"/>
      <c r="H64" s="449"/>
    </row>
    <row r="65" spans="1:8" ht="27.75" customHeight="1">
      <c r="A65" s="446" t="s">
        <v>405</v>
      </c>
      <c r="B65" s="451"/>
      <c r="C65" s="775" t="s">
        <v>406</v>
      </c>
      <c r="D65" s="1111" t="s">
        <v>282</v>
      </c>
      <c r="E65" s="1111"/>
      <c r="H65" s="449"/>
    </row>
    <row r="66" spans="1:8" ht="27.75" customHeight="1">
      <c r="A66" s="776" t="s">
        <v>407</v>
      </c>
      <c r="B66" s="451"/>
      <c r="C66" s="775" t="s">
        <v>408</v>
      </c>
      <c r="D66" s="1086" t="s">
        <v>282</v>
      </c>
      <c r="E66" s="1086"/>
      <c r="F66" s="452"/>
      <c r="G66" s="452"/>
      <c r="H66" s="453"/>
    </row>
    <row r="67" spans="1:8" ht="27.75" customHeight="1">
      <c r="A67" s="446" t="s">
        <v>409</v>
      </c>
      <c r="B67" s="451"/>
      <c r="C67" s="775" t="s">
        <v>410</v>
      </c>
      <c r="D67" s="1064"/>
      <c r="E67" s="1065"/>
      <c r="H67" s="449"/>
    </row>
    <row r="68" spans="1:8" ht="27.75" customHeight="1">
      <c r="A68" s="776" t="s">
        <v>407</v>
      </c>
      <c r="B68" s="451"/>
      <c r="C68" s="775" t="s">
        <v>411</v>
      </c>
      <c r="D68" s="1086"/>
      <c r="E68" s="1086"/>
      <c r="F68" s="452"/>
      <c r="G68" s="452"/>
      <c r="H68" s="453"/>
    </row>
    <row r="69" spans="1:8" ht="27.75" customHeight="1">
      <c r="A69" s="446" t="s">
        <v>412</v>
      </c>
      <c r="B69" s="451"/>
      <c r="C69" s="775" t="s">
        <v>408</v>
      </c>
      <c r="D69" s="1111" t="s">
        <v>282</v>
      </c>
      <c r="E69" s="1111"/>
      <c r="H69" s="449"/>
    </row>
    <row r="70" spans="1:8" ht="27.75" customHeight="1">
      <c r="A70" s="776" t="s">
        <v>407</v>
      </c>
      <c r="B70" s="451"/>
      <c r="C70" s="775" t="s">
        <v>406</v>
      </c>
      <c r="D70" s="1111" t="s">
        <v>282</v>
      </c>
      <c r="E70" s="1111"/>
      <c r="H70" s="449"/>
    </row>
    <row r="71" spans="1:8" ht="27.75" customHeight="1" thickBot="1">
      <c r="A71" s="700"/>
      <c r="H71" s="449"/>
    </row>
    <row r="72" spans="1:8" ht="27.75" customHeight="1" thickBot="1">
      <c r="A72" s="1076" t="s">
        <v>413</v>
      </c>
      <c r="B72" s="1077"/>
      <c r="C72" s="1077"/>
      <c r="D72" s="1077"/>
      <c r="E72" s="1077"/>
      <c r="F72" s="1077"/>
      <c r="G72" s="1077"/>
      <c r="H72" s="1078"/>
    </row>
    <row r="73" spans="1:8" ht="27.75" customHeight="1">
      <c r="A73" s="696"/>
      <c r="B73" s="701"/>
      <c r="C73" s="701"/>
      <c r="D73" s="701"/>
      <c r="E73" s="701"/>
      <c r="F73" s="701"/>
      <c r="G73" s="701"/>
      <c r="H73" s="702"/>
    </row>
    <row r="74" spans="1:8" ht="40.5" customHeight="1">
      <c r="A74" s="446" t="s">
        <v>414</v>
      </c>
      <c r="H74" s="449"/>
    </row>
    <row r="75" spans="1:8" ht="27.75" customHeight="1">
      <c r="A75" s="446" t="s">
        <v>415</v>
      </c>
      <c r="B75" s="451"/>
      <c r="E75" s="209" t="s">
        <v>416</v>
      </c>
      <c r="F75" s="1086"/>
      <c r="G75" s="1086"/>
      <c r="H75" s="449"/>
    </row>
    <row r="76" spans="1:8" ht="27.75" customHeight="1">
      <c r="A76" s="697"/>
      <c r="B76" s="703"/>
      <c r="C76" s="703"/>
      <c r="D76" s="703"/>
      <c r="E76" s="703"/>
      <c r="F76" s="638"/>
      <c r="G76" s="638"/>
      <c r="H76" s="449"/>
    </row>
    <row r="77" spans="1:8" ht="27.75" customHeight="1">
      <c r="A77" s="446" t="s">
        <v>417</v>
      </c>
      <c r="B77" s="451"/>
      <c r="C77" s="775" t="s">
        <v>545</v>
      </c>
      <c r="D77" s="451"/>
      <c r="E77" s="773" t="s">
        <v>418</v>
      </c>
      <c r="F77" s="451"/>
      <c r="G77" s="773" t="s">
        <v>419</v>
      </c>
      <c r="H77" s="454"/>
    </row>
    <row r="78" spans="1:8" ht="27.75" customHeight="1">
      <c r="A78" s="776" t="s">
        <v>420</v>
      </c>
      <c r="B78" s="1116" t="s">
        <v>421</v>
      </c>
      <c r="C78" s="1101"/>
      <c r="D78" s="1101"/>
      <c r="E78" s="1101"/>
      <c r="F78" s="1101"/>
      <c r="G78" s="1101"/>
      <c r="H78" s="1102"/>
    </row>
    <row r="79" spans="1:8" ht="27.75" customHeight="1">
      <c r="A79" s="697"/>
      <c r="B79" s="1117"/>
      <c r="C79" s="1107"/>
      <c r="D79" s="1107"/>
      <c r="E79" s="1107"/>
      <c r="F79" s="1107"/>
      <c r="G79" s="1107"/>
      <c r="H79" s="1108"/>
    </row>
    <row r="80" spans="1:8" ht="27.75" customHeight="1">
      <c r="A80" s="697"/>
      <c r="B80" s="638"/>
      <c r="C80" s="638"/>
      <c r="D80" s="638"/>
      <c r="E80" s="638"/>
      <c r="F80" s="638"/>
      <c r="G80" s="638"/>
      <c r="H80" s="450"/>
    </row>
    <row r="81" spans="1:8" ht="27.75" customHeight="1">
      <c r="A81" s="446" t="s">
        <v>422</v>
      </c>
      <c r="B81" s="451"/>
      <c r="C81" s="775" t="s">
        <v>545</v>
      </c>
      <c r="D81" s="451"/>
      <c r="E81" s="773" t="s">
        <v>418</v>
      </c>
      <c r="F81" s="451"/>
      <c r="G81" s="773" t="s">
        <v>419</v>
      </c>
      <c r="H81" s="454"/>
    </row>
    <row r="82" spans="1:8" ht="27.75" customHeight="1">
      <c r="A82" s="776" t="s">
        <v>423</v>
      </c>
      <c r="B82" s="1116" t="s">
        <v>421</v>
      </c>
      <c r="C82" s="1101"/>
      <c r="D82" s="1101"/>
      <c r="E82" s="1101"/>
      <c r="F82" s="1101"/>
      <c r="G82" s="1101"/>
      <c r="H82" s="1102"/>
    </row>
    <row r="83" spans="1:8" ht="27.75" customHeight="1">
      <c r="A83" s="697"/>
      <c r="B83" s="1117"/>
      <c r="C83" s="1107"/>
      <c r="D83" s="1107"/>
      <c r="E83" s="1107"/>
      <c r="F83" s="1107"/>
      <c r="G83" s="1107"/>
      <c r="H83" s="1108"/>
    </row>
    <row r="84" spans="1:8" ht="27.75" customHeight="1">
      <c r="A84" s="697"/>
      <c r="H84" s="449"/>
    </row>
    <row r="85" spans="1:8" ht="27.75" customHeight="1">
      <c r="A85" s="446" t="s">
        <v>424</v>
      </c>
      <c r="B85" s="451"/>
      <c r="C85" s="773" t="s">
        <v>425</v>
      </c>
      <c r="D85" s="451"/>
      <c r="E85" s="311"/>
      <c r="F85" s="773" t="s">
        <v>426</v>
      </c>
      <c r="G85" s="451"/>
      <c r="H85" s="449"/>
    </row>
    <row r="86" spans="1:8" ht="27.75" customHeight="1">
      <c r="A86" s="697"/>
      <c r="B86" s="704"/>
      <c r="C86" s="703"/>
      <c r="D86" s="703"/>
      <c r="E86" s="703"/>
      <c r="F86" s="703"/>
      <c r="G86" s="703"/>
      <c r="H86" s="705"/>
    </row>
    <row r="87" spans="1:8" ht="27.75" customHeight="1">
      <c r="A87" s="446" t="s">
        <v>427</v>
      </c>
      <c r="B87" s="451"/>
      <c r="H87" s="449"/>
    </row>
    <row r="88" spans="1:8" ht="27.75" customHeight="1">
      <c r="A88" s="446" t="s">
        <v>669</v>
      </c>
      <c r="C88" s="451"/>
      <c r="D88" s="706"/>
      <c r="H88" s="449"/>
    </row>
    <row r="89" spans="1:8" ht="27.75" customHeight="1">
      <c r="A89" s="446" t="s">
        <v>428</v>
      </c>
      <c r="C89" s="451"/>
      <c r="D89" s="706"/>
      <c r="H89" s="449"/>
    </row>
    <row r="90" spans="1:8" ht="27.75" customHeight="1">
      <c r="A90" s="446" t="s">
        <v>429</v>
      </c>
      <c r="C90" s="451"/>
      <c r="D90" s="706"/>
      <c r="H90" s="449"/>
    </row>
    <row r="91" spans="1:8" ht="27.75" customHeight="1">
      <c r="A91" s="446" t="s">
        <v>484</v>
      </c>
      <c r="B91" s="639"/>
      <c r="C91" s="455"/>
      <c r="E91" s="698" t="s">
        <v>430</v>
      </c>
      <c r="F91" s="1118"/>
      <c r="G91" s="1119"/>
      <c r="H91" s="1120"/>
    </row>
    <row r="92" spans="1:8" ht="27.75" customHeight="1">
      <c r="A92" s="446"/>
      <c r="B92" s="773" t="s">
        <v>431</v>
      </c>
      <c r="C92" s="1115"/>
      <c r="D92" s="1115"/>
      <c r="E92" s="706"/>
      <c r="F92" s="452"/>
      <c r="G92" s="452"/>
      <c r="H92" s="453"/>
    </row>
    <row r="93" spans="1:8" ht="27.75" customHeight="1">
      <c r="A93" s="446" t="s">
        <v>432</v>
      </c>
      <c r="C93" s="652" t="e">
        <f>C88/(C94/43560)</f>
        <v>#DIV/0!</v>
      </c>
      <c r="H93" s="449"/>
    </row>
    <row r="94" spans="1:8" ht="27.75" customHeight="1">
      <c r="A94" s="446" t="s">
        <v>433</v>
      </c>
      <c r="C94" s="451"/>
      <c r="H94" s="449"/>
    </row>
    <row r="95" spans="1:8" ht="27.75" customHeight="1">
      <c r="A95" s="446" t="s">
        <v>434</v>
      </c>
      <c r="C95" s="451"/>
      <c r="H95" s="449"/>
    </row>
    <row r="96" spans="1:8" ht="27.75" customHeight="1">
      <c r="A96" s="446" t="s">
        <v>485</v>
      </c>
      <c r="C96" s="451"/>
      <c r="H96" s="449"/>
    </row>
    <row r="97" spans="1:8" ht="27.75" customHeight="1">
      <c r="A97" s="446" t="s">
        <v>816</v>
      </c>
      <c r="C97" s="451"/>
      <c r="H97" s="449"/>
    </row>
    <row r="98" spans="1:8" ht="27.75" customHeight="1">
      <c r="A98" s="446" t="s">
        <v>486</v>
      </c>
      <c r="C98" s="451"/>
      <c r="H98" s="449"/>
    </row>
    <row r="99" spans="1:8" ht="27.75" customHeight="1">
      <c r="A99" s="446" t="s">
        <v>487</v>
      </c>
      <c r="C99" s="451"/>
      <c r="H99" s="449"/>
    </row>
    <row r="100" spans="1:8" ht="27.75" customHeight="1">
      <c r="A100" s="446" t="s">
        <v>435</v>
      </c>
      <c r="C100" s="451"/>
      <c r="H100" s="449"/>
    </row>
    <row r="101" spans="1:8" ht="27.75" customHeight="1">
      <c r="A101" s="446" t="s">
        <v>488</v>
      </c>
      <c r="C101" s="451"/>
      <c r="H101" s="449"/>
    </row>
    <row r="102" spans="1:8" ht="27.75" customHeight="1">
      <c r="A102" s="776" t="s">
        <v>436</v>
      </c>
      <c r="B102" s="451"/>
      <c r="H102" s="449"/>
    </row>
    <row r="103" spans="1:8" ht="27.75" customHeight="1">
      <c r="A103" s="776" t="s">
        <v>437</v>
      </c>
      <c r="B103" s="451"/>
      <c r="H103" s="449"/>
    </row>
    <row r="104" spans="1:8" ht="27.75" customHeight="1">
      <c r="A104" s="776" t="s">
        <v>438</v>
      </c>
      <c r="B104" s="451"/>
      <c r="H104" s="449"/>
    </row>
    <row r="105" spans="1:8" ht="27.75" customHeight="1">
      <c r="A105" s="776" t="s">
        <v>439</v>
      </c>
      <c r="B105" s="451"/>
      <c r="C105" s="778" t="s">
        <v>440</v>
      </c>
      <c r="D105" s="451"/>
      <c r="H105" s="449"/>
    </row>
    <row r="106" spans="1:8" ht="27.75" customHeight="1">
      <c r="A106" s="776" t="s">
        <v>777</v>
      </c>
      <c r="B106" s="451"/>
      <c r="H106" s="449"/>
    </row>
    <row r="107" spans="1:8" ht="27.75" customHeight="1" thickBot="1">
      <c r="A107" s="777" t="s">
        <v>778</v>
      </c>
      <c r="B107" s="456"/>
      <c r="C107" s="707"/>
      <c r="D107" s="707"/>
      <c r="E107" s="707"/>
      <c r="F107" s="707"/>
      <c r="G107" s="707"/>
      <c r="H107" s="708"/>
    </row>
    <row r="108" spans="1:8" ht="27.75" customHeight="1" thickBot="1">
      <c r="A108" s="1122" t="s">
        <v>805</v>
      </c>
      <c r="B108" s="1123"/>
      <c r="C108" s="1123"/>
      <c r="D108" s="1123"/>
      <c r="E108" s="1123"/>
      <c r="F108" s="1123"/>
      <c r="G108" s="1123"/>
      <c r="H108" s="1124"/>
    </row>
    <row r="109" spans="1:8" ht="27.75" customHeight="1">
      <c r="A109" s="779" t="s">
        <v>806</v>
      </c>
      <c r="B109" s="780" t="s">
        <v>215</v>
      </c>
      <c r="C109" s="1125" t="s">
        <v>813</v>
      </c>
      <c r="D109" s="1125"/>
      <c r="E109" s="781" t="s">
        <v>807</v>
      </c>
      <c r="F109" s="782"/>
      <c r="G109" s="213"/>
      <c r="H109" s="783"/>
    </row>
    <row r="110" spans="1:8" ht="27.75" customHeight="1">
      <c r="A110" s="709"/>
      <c r="B110" s="699"/>
      <c r="C110" s="1126"/>
      <c r="D110" s="1126"/>
      <c r="E110" s="451"/>
      <c r="F110" s="710"/>
      <c r="G110" s="711"/>
      <c r="H110" s="712"/>
    </row>
    <row r="111" spans="1:8" ht="27.75" customHeight="1">
      <c r="A111" s="709"/>
      <c r="B111" s="699"/>
      <c r="C111" s="1126"/>
      <c r="D111" s="1126"/>
      <c r="E111" s="451"/>
      <c r="F111" s="710"/>
      <c r="G111" s="711"/>
      <c r="H111" s="712"/>
    </row>
    <row r="112" spans="1:8" ht="27.75" customHeight="1">
      <c r="A112" s="709"/>
      <c r="B112" s="699"/>
      <c r="C112" s="1126"/>
      <c r="D112" s="1126"/>
      <c r="E112" s="451"/>
      <c r="F112" s="710"/>
      <c r="G112" s="711"/>
      <c r="H112" s="712"/>
    </row>
    <row r="113" spans="1:8" ht="27.75" customHeight="1">
      <c r="A113" s="709"/>
      <c r="B113" s="699"/>
      <c r="C113" s="1126"/>
      <c r="D113" s="1126"/>
      <c r="E113" s="451"/>
      <c r="F113" s="710"/>
      <c r="G113" s="711"/>
      <c r="H113" s="712"/>
    </row>
    <row r="114" spans="1:8" ht="27.75" customHeight="1" thickBot="1">
      <c r="A114" s="784" t="s">
        <v>4</v>
      </c>
      <c r="B114" s="276">
        <f>SUM(B110:B113)</f>
        <v>0</v>
      </c>
      <c r="C114" s="1127"/>
      <c r="D114" s="1127"/>
      <c r="E114" s="224"/>
      <c r="F114" s="713"/>
      <c r="G114" s="707"/>
      <c r="H114" s="708"/>
    </row>
    <row r="115" spans="1:8" ht="27.75" customHeight="1" thickBot="1">
      <c r="A115" s="1122" t="s">
        <v>808</v>
      </c>
      <c r="B115" s="1123"/>
      <c r="C115" s="1123"/>
      <c r="D115" s="1123"/>
      <c r="E115" s="1123"/>
      <c r="F115" s="1123"/>
      <c r="G115" s="1123"/>
      <c r="H115" s="1124"/>
    </row>
    <row r="116" spans="1:8" ht="27.75" customHeight="1">
      <c r="A116" s="779" t="s">
        <v>809</v>
      </c>
      <c r="B116" s="640" t="s">
        <v>810</v>
      </c>
      <c r="C116" s="785" t="s">
        <v>811</v>
      </c>
      <c r="D116" s="781"/>
      <c r="E116" s="1132" t="s">
        <v>812</v>
      </c>
      <c r="F116" s="1133"/>
      <c r="G116" s="781"/>
      <c r="H116" s="786"/>
    </row>
    <row r="117" spans="1:8" ht="27.75" customHeight="1">
      <c r="A117" s="709"/>
      <c r="B117" s="699"/>
      <c r="C117" s="1129"/>
      <c r="D117" s="1129"/>
      <c r="E117" s="1130"/>
      <c r="F117" s="1131"/>
      <c r="G117" s="711"/>
      <c r="H117" s="712"/>
    </row>
    <row r="118" spans="1:8" ht="27.75" customHeight="1">
      <c r="A118" s="709"/>
      <c r="B118" s="699"/>
      <c r="C118" s="1129"/>
      <c r="D118" s="1129"/>
      <c r="E118" s="1130"/>
      <c r="F118" s="1131"/>
      <c r="G118" s="711"/>
      <c r="H118" s="712"/>
    </row>
    <row r="119" spans="1:8" ht="27.75" customHeight="1">
      <c r="A119" s="709"/>
      <c r="B119" s="699"/>
      <c r="C119" s="1129"/>
      <c r="D119" s="1129"/>
      <c r="E119" s="1130"/>
      <c r="F119" s="1131"/>
      <c r="G119" s="711"/>
      <c r="H119" s="712"/>
    </row>
    <row r="120" spans="1:8" ht="27.75" customHeight="1">
      <c r="A120" s="709"/>
      <c r="B120" s="699"/>
      <c r="C120" s="1129"/>
      <c r="D120" s="1129"/>
      <c r="E120" s="1130"/>
      <c r="F120" s="1131"/>
      <c r="G120" s="711"/>
      <c r="H120" s="712"/>
    </row>
    <row r="121" spans="1:8" ht="27.75" customHeight="1">
      <c r="A121" s="709"/>
      <c r="B121" s="699"/>
      <c r="C121" s="1129"/>
      <c r="D121" s="1129"/>
      <c r="E121" s="1130"/>
      <c r="F121" s="1131"/>
      <c r="G121" s="711"/>
      <c r="H121" s="712"/>
    </row>
    <row r="122" spans="1:8" ht="27.75" customHeight="1">
      <c r="A122" s="709"/>
      <c r="B122" s="699"/>
      <c r="C122" s="1129"/>
      <c r="D122" s="1129"/>
      <c r="E122" s="1130"/>
      <c r="F122" s="1131"/>
      <c r="G122" s="711"/>
      <c r="H122" s="712"/>
    </row>
    <row r="123" spans="1:8" ht="27.75" customHeight="1" thickBot="1">
      <c r="A123" s="784" t="s">
        <v>4</v>
      </c>
      <c r="B123" s="276">
        <f>SUM(B117:B122)</f>
        <v>0</v>
      </c>
      <c r="C123" s="1128">
        <f>SUM(C117:D122)</f>
        <v>0</v>
      </c>
      <c r="D123" s="1128"/>
      <c r="E123" s="224"/>
      <c r="F123" s="278"/>
      <c r="G123" s="707"/>
      <c r="H123" s="708"/>
    </row>
  </sheetData>
  <sheetProtection algorithmName="SHA-512" hashValue="JsO26kvR3GnvaMjv+6y9V/3SsMzFbmYC884GJFFiuU9NfyYngQIUE8OqMxKPaOAj9uC5i/dxzcmQSuYDjHJOvA==" saltValue="imo5mM0eZaWH9IAcxCgzkA==" spinCount="100000" sheet="1" formatCells="0" formatRows="0"/>
  <mergeCells count="98">
    <mergeCell ref="E121:F121"/>
    <mergeCell ref="E122:F122"/>
    <mergeCell ref="E116:F116"/>
    <mergeCell ref="E117:F117"/>
    <mergeCell ref="E118:F118"/>
    <mergeCell ref="E119:F119"/>
    <mergeCell ref="E120:F120"/>
    <mergeCell ref="C123:D123"/>
    <mergeCell ref="C117:D117"/>
    <mergeCell ref="C118:D118"/>
    <mergeCell ref="C119:D119"/>
    <mergeCell ref="C120:D120"/>
    <mergeCell ref="C121:D121"/>
    <mergeCell ref="C122:D122"/>
    <mergeCell ref="A108:H108"/>
    <mergeCell ref="A115:H115"/>
    <mergeCell ref="C109:D109"/>
    <mergeCell ref="C110:D110"/>
    <mergeCell ref="C111:D111"/>
    <mergeCell ref="C112:D112"/>
    <mergeCell ref="C113:D113"/>
    <mergeCell ref="C114:D114"/>
    <mergeCell ref="I30:Q30"/>
    <mergeCell ref="C92:D92"/>
    <mergeCell ref="B55:H55"/>
    <mergeCell ref="F75:G75"/>
    <mergeCell ref="B78:H79"/>
    <mergeCell ref="B82:H83"/>
    <mergeCell ref="F91:H91"/>
    <mergeCell ref="D70:E70"/>
    <mergeCell ref="A72:H72"/>
    <mergeCell ref="B56:H56"/>
    <mergeCell ref="B57:H57"/>
    <mergeCell ref="B59:H59"/>
    <mergeCell ref="A61:H61"/>
    <mergeCell ref="A63:H63"/>
    <mergeCell ref="D65:E65"/>
    <mergeCell ref="D66:E66"/>
    <mergeCell ref="D67:E67"/>
    <mergeCell ref="D68:E68"/>
    <mergeCell ref="D69:E69"/>
    <mergeCell ref="B41:D41"/>
    <mergeCell ref="B46:H46"/>
    <mergeCell ref="C47:H47"/>
    <mergeCell ref="D50:E50"/>
    <mergeCell ref="D51:E51"/>
    <mergeCell ref="B54:H54"/>
    <mergeCell ref="F41:H41"/>
    <mergeCell ref="B42:D42"/>
    <mergeCell ref="B43:D43"/>
    <mergeCell ref="B44:D44"/>
    <mergeCell ref="F44:H44"/>
    <mergeCell ref="F42:H42"/>
    <mergeCell ref="C26:H26"/>
    <mergeCell ref="C25:H25"/>
    <mergeCell ref="B40:D40"/>
    <mergeCell ref="C28:H28"/>
    <mergeCell ref="C29:H29"/>
    <mergeCell ref="C30:H30"/>
    <mergeCell ref="A31:H31"/>
    <mergeCell ref="A32:H34"/>
    <mergeCell ref="A35:H35"/>
    <mergeCell ref="B37:H37"/>
    <mergeCell ref="B39:D39"/>
    <mergeCell ref="C27:H27"/>
    <mergeCell ref="A25:B25"/>
    <mergeCell ref="A1:H1"/>
    <mergeCell ref="A2:H2"/>
    <mergeCell ref="A3:H3"/>
    <mergeCell ref="B5:H5"/>
    <mergeCell ref="E16:F16"/>
    <mergeCell ref="G16:H16"/>
    <mergeCell ref="C9:E9"/>
    <mergeCell ref="A10:B10"/>
    <mergeCell ref="C10:E10"/>
    <mergeCell ref="C12:D12"/>
    <mergeCell ref="C13:D13"/>
    <mergeCell ref="B6:C6"/>
    <mergeCell ref="D6:E6"/>
    <mergeCell ref="B4:F4"/>
    <mergeCell ref="I18:O18"/>
    <mergeCell ref="C20:D20"/>
    <mergeCell ref="E20:H20"/>
    <mergeCell ref="I17:O17"/>
    <mergeCell ref="C14:D14"/>
    <mergeCell ref="C15:D15"/>
    <mergeCell ref="C16:D16"/>
    <mergeCell ref="C18:H18"/>
    <mergeCell ref="C19:H19"/>
    <mergeCell ref="C21:H21"/>
    <mergeCell ref="F6:H6"/>
    <mergeCell ref="B7:C7"/>
    <mergeCell ref="F7:H7"/>
    <mergeCell ref="C24:H24"/>
    <mergeCell ref="C22:H22"/>
    <mergeCell ref="C23:D23"/>
    <mergeCell ref="E23:F23"/>
    <mergeCell ref="G23:H23"/>
  </mergeCells>
  <dataValidations count="7">
    <dataValidation type="list" allowBlank="1" showInputMessage="1" showErrorMessage="1" sqref="B69" xr:uid="{00000000-0002-0000-0200-000000000000}">
      <formula1>"Exclusive Negotiating Agreement, Lease Disposition and Development Agreement, Disposition &amp; Development Agreement"</formula1>
    </dataValidation>
    <dataValidation type="list" allowBlank="1" showInputMessage="1" showErrorMessage="1" sqref="D77 D81" xr:uid="{00000000-0002-0000-0200-000001000000}">
      <formula1>"Vacant, Occupied"</formula1>
    </dataValidation>
    <dataValidation type="list" allowBlank="1" showInputMessage="1" showErrorMessage="1" sqref="B64:B68 B75:B77 D85:D86 B81 B85 B87 C89 C91 B70 E110:E113" xr:uid="{00000000-0002-0000-0200-000002000000}">
      <formula1>"yes, no"</formula1>
    </dataValidation>
    <dataValidation type="list" allowBlank="1" showInputMessage="1" showErrorMessage="1" sqref="B59:H59" xr:uid="{00000000-0002-0000-0200-000003000000}">
      <formula1>"Nonprofit, For Profit, Joint Venture"</formula1>
    </dataValidation>
    <dataValidation type="list" allowBlank="1" showInputMessage="1" showErrorMessage="1" sqref="B37:H37" xr:uid="{00000000-0002-0000-0200-000004000000}">
      <formula1>"Current owner and will retain ownership, Project developer and will be part of the final ownership entity, Project developer and will not be part of the final ownership entity "</formula1>
    </dataValidation>
    <dataValidation type="list" allowBlank="1" showInputMessage="1" showErrorMessage="1" sqref="B46:H46" xr:uid="{00000000-0002-0000-0200-000005000000}">
      <formula1>"General Partnership, Corporation, Joint Venture, Individual, Nonprofit Organization, Limited Partnership, Local Government "</formula1>
    </dataValidation>
    <dataValidation type="list" allowBlank="1" showInputMessage="1" showErrorMessage="1" sqref="C10:E10" xr:uid="{00000000-0002-0000-0200-000006000000}">
      <formula1>"Blue, Green, Yellow, Orange, Red"</formula1>
    </dataValidation>
  </dataValidations>
  <pageMargins left="0.25" right="0.25" top="0.75" bottom="0.75" header="0.3" footer="0.3"/>
  <pageSetup scale="76" fitToHeight="0" orientation="portrait" r:id="rId1"/>
  <ignoredErrors>
    <ignoredError sqref="J40:P4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1</xdr:col>
                    <xdr:colOff>2581275</xdr:colOff>
                    <xdr:row>22</xdr:row>
                    <xdr:rowOff>0</xdr:rowOff>
                  </from>
                  <to>
                    <xdr:col>2</xdr:col>
                    <xdr:colOff>542925</xdr:colOff>
                    <xdr:row>22</xdr:row>
                    <xdr:rowOff>190500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3</xdr:col>
                    <xdr:colOff>1000125</xdr:colOff>
                    <xdr:row>22</xdr:row>
                    <xdr:rowOff>28575</xdr:rowOff>
                  </from>
                  <to>
                    <xdr:col>4</xdr:col>
                    <xdr:colOff>371475</xdr:colOff>
                    <xdr:row>22</xdr:row>
                    <xdr:rowOff>219075</xdr:rowOff>
                  </to>
                </anchor>
              </controlPr>
            </control>
          </mc:Choice>
        </mc:AlternateContent>
        <mc:AlternateContent xmlns:mc="http://schemas.openxmlformats.org/markup-compatibility/2006">
          <mc:Choice Requires="x14">
            <control shapeId="16398" r:id="rId6" name="Check Box 14">
              <controlPr defaultSize="0" autoFill="0" autoLine="0" autoPict="0">
                <anchor moveWithCells="1">
                  <from>
                    <xdr:col>0</xdr:col>
                    <xdr:colOff>2238375</xdr:colOff>
                    <xdr:row>47</xdr:row>
                    <xdr:rowOff>342900</xdr:rowOff>
                  </from>
                  <to>
                    <xdr:col>1</xdr:col>
                    <xdr:colOff>228600</xdr:colOff>
                    <xdr:row>48</xdr:row>
                    <xdr:rowOff>190500</xdr:rowOff>
                  </to>
                </anchor>
              </controlPr>
            </control>
          </mc:Choice>
        </mc:AlternateContent>
        <mc:AlternateContent xmlns:mc="http://schemas.openxmlformats.org/markup-compatibility/2006">
          <mc:Choice Requires="x14">
            <control shapeId="16399" r:id="rId7" name="Check Box 15">
              <controlPr defaultSize="0" autoFill="0" autoLine="0" autoPict="0">
                <anchor moveWithCells="1">
                  <from>
                    <xdr:col>0</xdr:col>
                    <xdr:colOff>2238375</xdr:colOff>
                    <xdr:row>48</xdr:row>
                    <xdr:rowOff>342900</xdr:rowOff>
                  </from>
                  <to>
                    <xdr:col>1</xdr:col>
                    <xdr:colOff>228600</xdr:colOff>
                    <xdr:row>49</xdr:row>
                    <xdr:rowOff>190500</xdr:rowOff>
                  </to>
                </anchor>
              </controlPr>
            </control>
          </mc:Choice>
        </mc:AlternateContent>
        <mc:AlternateContent xmlns:mc="http://schemas.openxmlformats.org/markup-compatibility/2006">
          <mc:Choice Requires="x14">
            <control shapeId="16400" r:id="rId8" name="Check Box 16">
              <controlPr defaultSize="0" autoFill="0" autoLine="0" autoPict="0">
                <anchor moveWithCells="1">
                  <from>
                    <xdr:col>5</xdr:col>
                    <xdr:colOff>1000125</xdr:colOff>
                    <xdr:row>22</xdr:row>
                    <xdr:rowOff>28575</xdr:rowOff>
                  </from>
                  <to>
                    <xdr:col>6</xdr:col>
                    <xdr:colOff>371475</xdr:colOff>
                    <xdr:row>22</xdr:row>
                    <xdr:rowOff>219075</xdr:rowOff>
                  </to>
                </anchor>
              </controlPr>
            </control>
          </mc:Choice>
        </mc:AlternateContent>
        <mc:AlternateContent xmlns:mc="http://schemas.openxmlformats.org/markup-compatibility/2006">
          <mc:Choice Requires="x14">
            <control shapeId="16402" r:id="rId9" name="Check Box 18">
              <controlPr defaultSize="0" autoFill="0" autoLine="0" autoPict="0">
                <anchor moveWithCells="1">
                  <from>
                    <xdr:col>1</xdr:col>
                    <xdr:colOff>2581275</xdr:colOff>
                    <xdr:row>19</xdr:row>
                    <xdr:rowOff>0</xdr:rowOff>
                  </from>
                  <to>
                    <xdr:col>2</xdr:col>
                    <xdr:colOff>542925</xdr:colOff>
                    <xdr:row>19</xdr:row>
                    <xdr:rowOff>190500</xdr:rowOff>
                  </to>
                </anchor>
              </controlPr>
            </control>
          </mc:Choice>
        </mc:AlternateContent>
        <mc:AlternateContent xmlns:mc="http://schemas.openxmlformats.org/markup-compatibility/2006">
          <mc:Choice Requires="x14">
            <control shapeId="16403" r:id="rId10" name="Check Box 19">
              <controlPr defaultSize="0" autoFill="0" autoLine="0" autoPict="0">
                <anchor moveWithCells="1">
                  <from>
                    <xdr:col>3</xdr:col>
                    <xdr:colOff>1000125</xdr:colOff>
                    <xdr:row>19</xdr:row>
                    <xdr:rowOff>28575</xdr:rowOff>
                  </from>
                  <to>
                    <xdr:col>4</xdr:col>
                    <xdr:colOff>371475</xdr:colOff>
                    <xdr:row>19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G117"/>
  <sheetViews>
    <sheetView topLeftCell="A76" zoomScale="80" zoomScaleNormal="80" workbookViewId="0">
      <selection activeCell="C98" sqref="C98"/>
    </sheetView>
  </sheetViews>
  <sheetFormatPr defaultColWidth="9.140625" defaultRowHeight="12.75"/>
  <cols>
    <col min="1" max="1" width="40" customWidth="1"/>
    <col min="2" max="2" width="19.5703125" customWidth="1"/>
    <col min="3" max="3" width="19.5703125" style="63" customWidth="1"/>
    <col min="4" max="4" width="20.140625" style="63" customWidth="1"/>
    <col min="5" max="5" width="19" customWidth="1"/>
    <col min="6" max="6" width="18.42578125" customWidth="1"/>
    <col min="7" max="7" width="17.42578125" customWidth="1"/>
  </cols>
  <sheetData>
    <row r="1" spans="1:7" ht="15">
      <c r="A1" s="1134" t="s">
        <v>832</v>
      </c>
      <c r="B1" s="1134"/>
      <c r="C1" s="1134"/>
      <c r="D1" s="1134"/>
      <c r="E1" s="1134"/>
      <c r="F1" s="1134"/>
      <c r="G1" s="1134"/>
    </row>
    <row r="2" spans="1:7">
      <c r="A2" s="110"/>
      <c r="B2" s="22"/>
      <c r="C2" s="22"/>
      <c r="D2" s="22"/>
      <c r="E2" s="22"/>
      <c r="F2" s="22"/>
      <c r="G2" s="22"/>
    </row>
    <row r="3" spans="1:7">
      <c r="A3" s="23" t="s">
        <v>3</v>
      </c>
      <c r="B3" s="1135" t="str">
        <f>'Application Form'!B4:F4</f>
        <v>Your Project Name Here</v>
      </c>
      <c r="C3" s="1136"/>
      <c r="D3" s="1136"/>
      <c r="E3" s="1136"/>
      <c r="F3" s="1136"/>
      <c r="G3" s="1136"/>
    </row>
    <row r="4" spans="1:7">
      <c r="A4" s="23"/>
      <c r="B4" s="24" t="s">
        <v>4</v>
      </c>
      <c r="C4" s="25" t="s">
        <v>5</v>
      </c>
      <c r="D4" s="26" t="s">
        <v>6</v>
      </c>
      <c r="E4" s="661" t="s">
        <v>140</v>
      </c>
      <c r="F4" s="27"/>
      <c r="G4" s="27"/>
    </row>
    <row r="5" spans="1:7">
      <c r="A5" s="23" t="s">
        <v>7</v>
      </c>
      <c r="B5" s="665">
        <f>'Application Form'!C95</f>
        <v>0</v>
      </c>
      <c r="C5" s="666">
        <f>'Application Form'!C96</f>
        <v>0</v>
      </c>
      <c r="D5" s="660"/>
      <c r="E5" s="668">
        <f>'Application Form'!C98</f>
        <v>0</v>
      </c>
    </row>
    <row r="6" spans="1:7">
      <c r="A6" s="23" t="s">
        <v>8</v>
      </c>
      <c r="B6" s="665">
        <f>'Application Form'!C88</f>
        <v>0</v>
      </c>
      <c r="C6" s="667">
        <f>B6</f>
        <v>0</v>
      </c>
      <c r="D6" s="660"/>
      <c r="E6" s="663"/>
    </row>
    <row r="7" spans="1:7">
      <c r="A7" s="23" t="s">
        <v>9</v>
      </c>
      <c r="B7" s="665">
        <f>'Application Form'!C14</f>
        <v>0</v>
      </c>
      <c r="C7" s="659"/>
      <c r="D7" s="656"/>
      <c r="E7" s="664"/>
    </row>
    <row r="8" spans="1:7" ht="13.5" thickBot="1">
      <c r="A8" s="28"/>
      <c r="B8" s="658"/>
      <c r="C8" s="657"/>
      <c r="D8" s="657"/>
      <c r="E8" s="662"/>
      <c r="F8" s="29"/>
    </row>
    <row r="9" spans="1:7">
      <c r="A9" s="19"/>
      <c r="B9" s="29"/>
      <c r="C9" s="30"/>
      <c r="D9" s="30"/>
      <c r="E9" s="19"/>
      <c r="F9" s="19"/>
      <c r="G9" s="19"/>
    </row>
    <row r="10" spans="1:7" ht="15" customHeight="1">
      <c r="A10" s="147" t="s">
        <v>163</v>
      </c>
      <c r="B10" s="31" t="s">
        <v>10</v>
      </c>
      <c r="C10" s="32" t="s">
        <v>5</v>
      </c>
      <c r="D10" s="33" t="s">
        <v>6</v>
      </c>
      <c r="E10" s="116" t="s">
        <v>140</v>
      </c>
      <c r="F10" s="1137" t="s">
        <v>11</v>
      </c>
      <c r="G10" s="1138"/>
    </row>
    <row r="11" spans="1:7" ht="26.25" customHeight="1">
      <c r="A11" s="34" t="s">
        <v>12</v>
      </c>
      <c r="B11" s="35" t="s">
        <v>13</v>
      </c>
      <c r="C11" s="35" t="s">
        <v>14</v>
      </c>
      <c r="D11" s="35" t="s">
        <v>14</v>
      </c>
      <c r="E11" s="36" t="s">
        <v>15</v>
      </c>
      <c r="F11" s="677" t="s">
        <v>179</v>
      </c>
      <c r="G11" s="35" t="s">
        <v>16</v>
      </c>
    </row>
    <row r="12" spans="1:7">
      <c r="A12" s="5" t="s">
        <v>727</v>
      </c>
      <c r="B12" s="37"/>
      <c r="C12" s="37"/>
      <c r="D12" s="37"/>
      <c r="E12" s="38"/>
      <c r="F12" s="678"/>
      <c r="G12" s="37"/>
    </row>
    <row r="13" spans="1:7">
      <c r="A13" t="s">
        <v>17</v>
      </c>
      <c r="B13" s="37">
        <f t="shared" ref="B13:B18" si="0">SUM(C13:E13)</f>
        <v>0</v>
      </c>
      <c r="C13" s="39"/>
      <c r="D13" s="39"/>
      <c r="E13" s="40"/>
      <c r="F13" s="679"/>
      <c r="G13" s="39"/>
    </row>
    <row r="14" spans="1:7">
      <c r="A14" t="s">
        <v>152</v>
      </c>
      <c r="B14" s="37">
        <f t="shared" si="0"/>
        <v>0</v>
      </c>
      <c r="C14" s="39"/>
      <c r="D14" s="39"/>
      <c r="E14" s="40"/>
      <c r="F14" s="679">
        <f>C14</f>
        <v>0</v>
      </c>
      <c r="G14" s="39"/>
    </row>
    <row r="15" spans="1:7">
      <c r="A15" s="191" t="s">
        <v>672</v>
      </c>
      <c r="B15" s="37">
        <f t="shared" si="0"/>
        <v>0</v>
      </c>
      <c r="C15" s="39"/>
      <c r="D15" s="39"/>
      <c r="E15" s="40"/>
      <c r="F15" s="679"/>
      <c r="G15" s="39"/>
    </row>
    <row r="16" spans="1:7">
      <c r="A16" s="191" t="s">
        <v>32</v>
      </c>
      <c r="B16" s="37">
        <f t="shared" si="0"/>
        <v>0</v>
      </c>
      <c r="C16" s="39"/>
      <c r="D16" s="39"/>
      <c r="E16" s="40"/>
      <c r="F16" s="679"/>
      <c r="G16" s="39"/>
    </row>
    <row r="17" spans="1:7">
      <c r="A17" s="191" t="s">
        <v>671</v>
      </c>
      <c r="B17" s="37">
        <f t="shared" si="0"/>
        <v>0</v>
      </c>
      <c r="C17" s="39"/>
      <c r="D17" s="39"/>
      <c r="E17" s="40"/>
      <c r="F17" s="679"/>
      <c r="G17" s="39"/>
    </row>
    <row r="18" spans="1:7">
      <c r="A18" s="191" t="s">
        <v>670</v>
      </c>
      <c r="B18" s="37">
        <f t="shared" si="0"/>
        <v>0</v>
      </c>
      <c r="C18" s="39"/>
      <c r="D18" s="39"/>
      <c r="E18" s="40"/>
      <c r="F18" s="679"/>
      <c r="G18" s="39"/>
    </row>
    <row r="19" spans="1:7" ht="13.5" customHeight="1">
      <c r="A19" s="41" t="s">
        <v>18</v>
      </c>
      <c r="B19" s="42">
        <f t="shared" ref="B19:G19" si="1">SUM(B13:B18)</f>
        <v>0</v>
      </c>
      <c r="C19" s="42">
        <f t="shared" si="1"/>
        <v>0</v>
      </c>
      <c r="D19" s="42">
        <f t="shared" si="1"/>
        <v>0</v>
      </c>
      <c r="E19" s="43">
        <f t="shared" si="1"/>
        <v>0</v>
      </c>
      <c r="F19" s="680">
        <f t="shared" si="1"/>
        <v>0</v>
      </c>
      <c r="G19" s="42">
        <f t="shared" si="1"/>
        <v>0</v>
      </c>
    </row>
    <row r="20" spans="1:7" ht="13.5" customHeight="1">
      <c r="A20" s="44"/>
      <c r="B20" s="37"/>
      <c r="C20" s="37"/>
      <c r="D20" s="37"/>
      <c r="E20" s="38"/>
      <c r="F20" s="678"/>
      <c r="G20" s="37"/>
    </row>
    <row r="21" spans="1:7">
      <c r="A21" s="5" t="s">
        <v>726</v>
      </c>
      <c r="B21" s="37">
        <f>SUM(C21:E21)</f>
        <v>0</v>
      </c>
      <c r="C21" s="39"/>
      <c r="D21" s="39"/>
      <c r="E21" s="40"/>
      <c r="F21" s="681"/>
      <c r="G21" s="39"/>
    </row>
    <row r="22" spans="1:7">
      <c r="A22" s="5"/>
      <c r="B22" s="37"/>
      <c r="C22" s="37"/>
      <c r="D22" s="37"/>
      <c r="E22" s="38"/>
      <c r="F22" s="678"/>
      <c r="G22" s="37"/>
    </row>
    <row r="23" spans="1:7">
      <c r="A23" s="5" t="s">
        <v>238</v>
      </c>
      <c r="B23" s="37"/>
      <c r="C23" s="37"/>
      <c r="D23" s="37"/>
      <c r="E23" s="38"/>
      <c r="F23" s="678"/>
      <c r="G23" s="37"/>
    </row>
    <row r="24" spans="1:7">
      <c r="A24" t="s">
        <v>19</v>
      </c>
      <c r="B24" s="37">
        <f t="shared" ref="B24:B34" si="2">SUM(C24:E24)</f>
        <v>0</v>
      </c>
      <c r="C24" s="39"/>
      <c r="D24" s="39"/>
      <c r="E24" s="40"/>
      <c r="F24" s="679"/>
      <c r="G24" s="39"/>
    </row>
    <row r="25" spans="1:7">
      <c r="A25" t="s">
        <v>20</v>
      </c>
      <c r="B25" s="37">
        <f t="shared" si="2"/>
        <v>0</v>
      </c>
      <c r="C25" s="39"/>
      <c r="D25" s="39"/>
      <c r="E25" s="40"/>
      <c r="F25" s="679"/>
      <c r="G25" s="39"/>
    </row>
    <row r="26" spans="1:7">
      <c r="A26" t="s">
        <v>21</v>
      </c>
      <c r="B26" s="37">
        <f t="shared" si="2"/>
        <v>0</v>
      </c>
      <c r="C26" s="39"/>
      <c r="D26" s="39"/>
      <c r="E26" s="40"/>
      <c r="F26" s="679"/>
      <c r="G26" s="39"/>
    </row>
    <row r="27" spans="1:7">
      <c r="A27" s="191" t="s">
        <v>713</v>
      </c>
      <c r="B27" s="37">
        <f t="shared" si="2"/>
        <v>0</v>
      </c>
      <c r="C27" s="39"/>
      <c r="D27" s="39"/>
      <c r="E27" s="40"/>
      <c r="F27" s="679"/>
      <c r="G27" s="39"/>
    </row>
    <row r="28" spans="1:7">
      <c r="A28" s="191" t="s">
        <v>714</v>
      </c>
      <c r="B28" s="37">
        <f t="shared" si="2"/>
        <v>0</v>
      </c>
      <c r="C28" s="39"/>
      <c r="D28" s="39"/>
      <c r="E28" s="40"/>
      <c r="F28" s="679"/>
      <c r="G28" s="39"/>
    </row>
    <row r="29" spans="1:7">
      <c r="A29" s="191" t="s">
        <v>715</v>
      </c>
      <c r="B29" s="37">
        <f t="shared" si="2"/>
        <v>0</v>
      </c>
      <c r="C29" s="39"/>
      <c r="D29" s="39"/>
      <c r="E29" s="40"/>
      <c r="F29" s="679"/>
      <c r="G29" s="39"/>
    </row>
    <row r="30" spans="1:7">
      <c r="A30" s="191" t="s">
        <v>716</v>
      </c>
      <c r="B30" s="37">
        <f t="shared" si="2"/>
        <v>0</v>
      </c>
      <c r="C30" s="39"/>
      <c r="D30" s="39"/>
      <c r="E30" s="40"/>
      <c r="F30" s="679"/>
      <c r="G30" s="39"/>
    </row>
    <row r="31" spans="1:7">
      <c r="A31" s="191" t="s">
        <v>717</v>
      </c>
      <c r="B31" s="37">
        <f t="shared" si="2"/>
        <v>0</v>
      </c>
      <c r="C31" s="39"/>
      <c r="D31" s="39"/>
      <c r="E31" s="40"/>
      <c r="F31" s="679"/>
      <c r="G31" s="39"/>
    </row>
    <row r="32" spans="1:7">
      <c r="A32" s="191" t="s">
        <v>718</v>
      </c>
      <c r="B32" s="37">
        <f t="shared" si="2"/>
        <v>0</v>
      </c>
      <c r="C32" s="39"/>
      <c r="D32" s="39"/>
      <c r="E32" s="40"/>
      <c r="F32" s="679"/>
      <c r="G32" s="39"/>
    </row>
    <row r="33" spans="1:7">
      <c r="A33" s="7" t="s">
        <v>22</v>
      </c>
      <c r="B33" s="37">
        <f t="shared" si="2"/>
        <v>0</v>
      </c>
      <c r="C33" s="39"/>
      <c r="D33" s="39"/>
      <c r="E33" s="40"/>
      <c r="F33" s="679"/>
      <c r="G33" s="39"/>
    </row>
    <row r="34" spans="1:7">
      <c r="A34" s="7" t="s">
        <v>22</v>
      </c>
      <c r="B34" s="37">
        <f t="shared" si="2"/>
        <v>0</v>
      </c>
      <c r="C34" s="39"/>
      <c r="D34" s="39"/>
      <c r="E34" s="40"/>
      <c r="F34" s="679"/>
      <c r="G34" s="39"/>
    </row>
    <row r="35" spans="1:7">
      <c r="A35" s="41" t="s">
        <v>23</v>
      </c>
      <c r="B35" s="42">
        <f t="shared" ref="B35:G35" si="3">SUM(B24:B34)</f>
        <v>0</v>
      </c>
      <c r="C35" s="42">
        <f t="shared" si="3"/>
        <v>0</v>
      </c>
      <c r="D35" s="42">
        <f t="shared" si="3"/>
        <v>0</v>
      </c>
      <c r="E35" s="43">
        <f t="shared" si="3"/>
        <v>0</v>
      </c>
      <c r="F35" s="680">
        <f t="shared" si="3"/>
        <v>0</v>
      </c>
      <c r="G35" s="42">
        <f t="shared" si="3"/>
        <v>0</v>
      </c>
    </row>
    <row r="36" spans="1:7">
      <c r="A36" s="44"/>
      <c r="B36" s="37"/>
      <c r="C36" s="37"/>
      <c r="D36" s="37"/>
      <c r="E36" s="38"/>
      <c r="F36" s="678"/>
      <c r="G36" s="37"/>
    </row>
    <row r="37" spans="1:7">
      <c r="A37" s="5" t="s">
        <v>725</v>
      </c>
      <c r="B37" s="37"/>
      <c r="C37" s="37"/>
      <c r="D37" s="37"/>
      <c r="E37" s="38"/>
      <c r="F37" s="678"/>
      <c r="G37" s="37"/>
    </row>
    <row r="38" spans="1:7">
      <c r="A38" t="s">
        <v>24</v>
      </c>
      <c r="B38" s="37">
        <f>SUM(C38:E38)</f>
        <v>0</v>
      </c>
      <c r="C38" s="39"/>
      <c r="D38" s="39"/>
      <c r="E38" s="40"/>
      <c r="F38" s="679"/>
      <c r="G38" s="39"/>
    </row>
    <row r="39" spans="1:7">
      <c r="A39" t="s">
        <v>25</v>
      </c>
      <c r="B39" s="37">
        <f t="shared" ref="B39:B52" si="4">SUM(C39:E39)</f>
        <v>0</v>
      </c>
      <c r="C39" s="39"/>
      <c r="D39" s="39"/>
      <c r="E39" s="40"/>
      <c r="F39" s="679"/>
      <c r="G39" s="39"/>
    </row>
    <row r="40" spans="1:7">
      <c r="A40" t="s">
        <v>26</v>
      </c>
      <c r="B40" s="37">
        <f t="shared" si="4"/>
        <v>0</v>
      </c>
      <c r="C40" s="39"/>
      <c r="D40" s="39"/>
      <c r="E40" s="40"/>
      <c r="F40" s="679"/>
      <c r="G40" s="39"/>
    </row>
    <row r="41" spans="1:7">
      <c r="A41" t="s">
        <v>27</v>
      </c>
      <c r="B41" s="37">
        <f t="shared" si="4"/>
        <v>0</v>
      </c>
      <c r="C41" s="39"/>
      <c r="D41" s="39"/>
      <c r="E41" s="40"/>
      <c r="F41" s="679"/>
      <c r="G41" s="39"/>
    </row>
    <row r="42" spans="1:7">
      <c r="A42" t="s">
        <v>28</v>
      </c>
      <c r="B42" s="37">
        <f t="shared" si="4"/>
        <v>0</v>
      </c>
      <c r="C42" s="39"/>
      <c r="D42" s="39"/>
      <c r="E42" s="40"/>
      <c r="F42" s="679"/>
      <c r="G42" s="39"/>
    </row>
    <row r="43" spans="1:7">
      <c r="A43" t="s">
        <v>29</v>
      </c>
      <c r="B43" s="37">
        <f t="shared" si="4"/>
        <v>0</v>
      </c>
      <c r="C43" s="39"/>
      <c r="D43" s="39"/>
      <c r="E43" s="40"/>
      <c r="F43" s="679"/>
      <c r="G43" s="39"/>
    </row>
    <row r="44" spans="1:7">
      <c r="A44" t="s">
        <v>30</v>
      </c>
      <c r="B44" s="37">
        <f t="shared" si="4"/>
        <v>0</v>
      </c>
      <c r="C44" s="39"/>
      <c r="D44" s="39"/>
      <c r="E44" s="40"/>
      <c r="F44" s="679"/>
      <c r="G44" s="39"/>
    </row>
    <row r="45" spans="1:7">
      <c r="A45" s="115" t="s">
        <v>136</v>
      </c>
      <c r="B45" s="37">
        <f t="shared" si="4"/>
        <v>0</v>
      </c>
      <c r="C45" s="39"/>
      <c r="D45" s="39"/>
      <c r="E45" s="40"/>
      <c r="F45" s="679"/>
      <c r="G45" s="39"/>
    </row>
    <row r="46" spans="1:7">
      <c r="A46" s="191" t="s">
        <v>719</v>
      </c>
      <c r="B46" s="37">
        <f t="shared" si="4"/>
        <v>0</v>
      </c>
      <c r="C46" s="39"/>
      <c r="D46" s="39"/>
      <c r="E46" s="40"/>
      <c r="F46" s="679"/>
      <c r="G46" s="39"/>
    </row>
    <row r="47" spans="1:7">
      <c r="A47" t="s">
        <v>31</v>
      </c>
      <c r="B47" s="37">
        <f t="shared" si="4"/>
        <v>0</v>
      </c>
      <c r="C47" s="39"/>
      <c r="D47" s="39"/>
      <c r="E47" s="40"/>
      <c r="F47" s="679"/>
      <c r="G47" s="39"/>
    </row>
    <row r="48" spans="1:7">
      <c r="A48" t="s">
        <v>33</v>
      </c>
      <c r="B48" s="37">
        <f t="shared" si="4"/>
        <v>0</v>
      </c>
      <c r="C48" s="39"/>
      <c r="D48" s="39"/>
      <c r="E48" s="40"/>
      <c r="F48" s="679"/>
      <c r="G48" s="39"/>
    </row>
    <row r="49" spans="1:7">
      <c r="A49" t="s">
        <v>34</v>
      </c>
      <c r="B49" s="37">
        <f t="shared" si="4"/>
        <v>0</v>
      </c>
      <c r="C49" s="39"/>
      <c r="D49" s="39"/>
      <c r="E49" s="40"/>
      <c r="F49" s="679"/>
      <c r="G49" s="39"/>
    </row>
    <row r="50" spans="1:7">
      <c r="A50" t="s">
        <v>35</v>
      </c>
      <c r="B50" s="37">
        <f t="shared" si="4"/>
        <v>0</v>
      </c>
      <c r="C50" s="39"/>
      <c r="D50" s="39"/>
      <c r="E50" s="40"/>
      <c r="F50" s="679"/>
      <c r="G50" s="39"/>
    </row>
    <row r="51" spans="1:7" ht="25.5">
      <c r="A51" s="2" t="s">
        <v>36</v>
      </c>
      <c r="B51" s="37">
        <f t="shared" si="4"/>
        <v>0</v>
      </c>
      <c r="C51" s="39"/>
      <c r="D51" s="39"/>
      <c r="E51" s="40"/>
      <c r="F51" s="679"/>
      <c r="G51" s="39"/>
    </row>
    <row r="52" spans="1:7">
      <c r="A52" t="s">
        <v>37</v>
      </c>
      <c r="B52" s="37">
        <f t="shared" si="4"/>
        <v>0</v>
      </c>
      <c r="C52" s="39"/>
      <c r="D52" s="39"/>
      <c r="E52" s="40"/>
      <c r="F52" s="679"/>
      <c r="G52" s="39"/>
    </row>
    <row r="53" spans="1:7">
      <c r="A53" s="191" t="s">
        <v>721</v>
      </c>
      <c r="B53" s="37">
        <f t="shared" ref="B53:B61" si="5">SUM(C53:E53)</f>
        <v>0</v>
      </c>
      <c r="C53" s="39"/>
      <c r="D53" s="39"/>
      <c r="E53" s="40"/>
      <c r="F53" s="679"/>
      <c r="G53" s="39"/>
    </row>
    <row r="54" spans="1:7">
      <c r="A54" s="191" t="s">
        <v>723</v>
      </c>
      <c r="B54" s="37">
        <f t="shared" si="5"/>
        <v>0</v>
      </c>
      <c r="C54" s="39"/>
      <c r="D54" s="39"/>
      <c r="E54" s="40"/>
      <c r="F54" s="679"/>
      <c r="G54" s="39"/>
    </row>
    <row r="55" spans="1:7">
      <c r="A55" s="191" t="s">
        <v>728</v>
      </c>
      <c r="B55" s="37">
        <f t="shared" si="5"/>
        <v>0</v>
      </c>
      <c r="C55" s="39"/>
      <c r="D55" s="39"/>
      <c r="E55" s="40"/>
      <c r="F55" s="679"/>
      <c r="G55" s="39"/>
    </row>
    <row r="56" spans="1:7">
      <c r="A56" s="191" t="s">
        <v>729</v>
      </c>
      <c r="B56" s="37">
        <f t="shared" si="5"/>
        <v>0</v>
      </c>
      <c r="C56" s="39"/>
      <c r="D56" s="39"/>
      <c r="E56" s="40"/>
      <c r="F56" s="679"/>
      <c r="G56" s="39"/>
    </row>
    <row r="57" spans="1:7">
      <c r="A57" s="191" t="s">
        <v>730</v>
      </c>
      <c r="B57" s="37">
        <f t="shared" si="5"/>
        <v>0</v>
      </c>
      <c r="C57" s="39"/>
      <c r="D57" s="39"/>
      <c r="E57" s="40"/>
      <c r="F57" s="679"/>
      <c r="G57" s="39"/>
    </row>
    <row r="58" spans="1:7">
      <c r="A58" s="191" t="s">
        <v>779</v>
      </c>
      <c r="B58" s="37">
        <f t="shared" si="5"/>
        <v>0</v>
      </c>
      <c r="C58" s="39"/>
      <c r="D58" s="39"/>
      <c r="E58" s="40"/>
      <c r="F58" s="679"/>
      <c r="G58" s="39"/>
    </row>
    <row r="59" spans="1:7">
      <c r="A59" s="191" t="s">
        <v>722</v>
      </c>
      <c r="B59" s="37">
        <f t="shared" si="5"/>
        <v>0</v>
      </c>
      <c r="C59" s="39"/>
      <c r="D59" s="39"/>
      <c r="E59" s="40"/>
      <c r="F59" s="679"/>
      <c r="G59" s="39"/>
    </row>
    <row r="60" spans="1:7">
      <c r="A60" s="206" t="s">
        <v>744</v>
      </c>
      <c r="B60" s="37">
        <f t="shared" si="5"/>
        <v>0</v>
      </c>
      <c r="C60" s="39"/>
      <c r="D60" s="39"/>
      <c r="E60" s="40"/>
      <c r="F60" s="679"/>
      <c r="G60" s="39"/>
    </row>
    <row r="61" spans="1:7">
      <c r="A61" s="206" t="s">
        <v>724</v>
      </c>
      <c r="B61" s="37">
        <f t="shared" si="5"/>
        <v>0</v>
      </c>
      <c r="C61" s="39"/>
      <c r="D61" s="39"/>
      <c r="E61" s="40"/>
      <c r="F61" s="679"/>
      <c r="G61" s="39"/>
    </row>
    <row r="62" spans="1:7">
      <c r="A62" s="41" t="s">
        <v>38</v>
      </c>
      <c r="B62" s="42">
        <f>SUM(B38:B61)</f>
        <v>0</v>
      </c>
      <c r="C62" s="42">
        <f t="shared" ref="C62:G62" si="6">SUM(C38:C61)</f>
        <v>0</v>
      </c>
      <c r="D62" s="42">
        <f t="shared" si="6"/>
        <v>0</v>
      </c>
      <c r="E62" s="43">
        <f t="shared" si="6"/>
        <v>0</v>
      </c>
      <c r="F62" s="680">
        <f t="shared" si="6"/>
        <v>0</v>
      </c>
      <c r="G62" s="42">
        <f t="shared" si="6"/>
        <v>0</v>
      </c>
    </row>
    <row r="63" spans="1:7">
      <c r="A63" s="44"/>
      <c r="B63" s="37"/>
      <c r="C63" s="37"/>
      <c r="D63" s="37"/>
      <c r="E63" s="38"/>
      <c r="F63" s="678"/>
      <c r="G63" s="37"/>
    </row>
    <row r="64" spans="1:7">
      <c r="A64" s="45" t="s">
        <v>742</v>
      </c>
      <c r="B64" s="37"/>
      <c r="C64" s="37"/>
      <c r="D64" s="37"/>
      <c r="E64" s="38"/>
      <c r="F64" s="678"/>
      <c r="G64" s="37"/>
    </row>
    <row r="65" spans="1:7">
      <c r="A65" t="s">
        <v>39</v>
      </c>
      <c r="B65" s="37">
        <f>SUM(C65:E65)</f>
        <v>0</v>
      </c>
      <c r="C65" s="39"/>
      <c r="D65" s="39"/>
      <c r="E65" s="40"/>
      <c r="F65" s="679"/>
      <c r="G65" s="39"/>
    </row>
    <row r="66" spans="1:7">
      <c r="A66" t="s">
        <v>40</v>
      </c>
      <c r="B66" s="37">
        <f>SUM(C66:E66)</f>
        <v>0</v>
      </c>
      <c r="C66" s="39"/>
      <c r="D66" s="39"/>
      <c r="E66" s="40"/>
      <c r="F66" s="679"/>
      <c r="G66" s="39"/>
    </row>
    <row r="67" spans="1:7">
      <c r="A67" s="191" t="s">
        <v>854</v>
      </c>
      <c r="B67" s="37">
        <f>SUM(C67:E67)</f>
        <v>0</v>
      </c>
      <c r="C67" s="39"/>
      <c r="D67" s="39"/>
      <c r="E67" s="40"/>
      <c r="F67" s="679"/>
      <c r="G67" s="39"/>
    </row>
    <row r="68" spans="1:7">
      <c r="A68" t="s">
        <v>207</v>
      </c>
      <c r="B68" s="37">
        <f>SUM(C68:E68)</f>
        <v>0</v>
      </c>
      <c r="C68" s="39"/>
      <c r="D68" s="39"/>
      <c r="E68" s="40"/>
      <c r="F68" s="679"/>
      <c r="G68" s="39"/>
    </row>
    <row r="69" spans="1:7">
      <c r="A69" t="s">
        <v>204</v>
      </c>
      <c r="B69" s="37">
        <f>F108*0.01</f>
        <v>0</v>
      </c>
      <c r="C69" s="39"/>
      <c r="D69" s="39"/>
      <c r="E69" s="40"/>
      <c r="F69" s="679"/>
      <c r="G69" s="39"/>
    </row>
    <row r="70" spans="1:7">
      <c r="A70" t="s">
        <v>41</v>
      </c>
      <c r="B70" s="37">
        <f t="shared" ref="B70:B75" si="7">SUM(C70:E70)</f>
        <v>0</v>
      </c>
      <c r="C70" s="39"/>
      <c r="D70" s="39"/>
      <c r="E70" s="40"/>
      <c r="F70" s="679"/>
      <c r="G70" s="39"/>
    </row>
    <row r="71" spans="1:7">
      <c r="A71" t="s">
        <v>42</v>
      </c>
      <c r="B71" s="37">
        <f t="shared" si="7"/>
        <v>0</v>
      </c>
      <c r="C71" s="39"/>
      <c r="D71" s="39"/>
      <c r="E71" s="40"/>
      <c r="F71" s="679"/>
      <c r="G71" s="39"/>
    </row>
    <row r="72" spans="1:7">
      <c r="A72" t="s">
        <v>43</v>
      </c>
      <c r="B72" s="37">
        <f t="shared" si="7"/>
        <v>0</v>
      </c>
      <c r="C72" s="39"/>
      <c r="D72" s="39"/>
      <c r="E72" s="40"/>
      <c r="F72" s="679"/>
      <c r="G72" s="39"/>
    </row>
    <row r="73" spans="1:7">
      <c r="A73" s="191" t="s">
        <v>720</v>
      </c>
      <c r="B73" s="37">
        <f t="shared" si="7"/>
        <v>0</v>
      </c>
      <c r="C73" s="39"/>
      <c r="D73" s="39"/>
      <c r="E73" s="40"/>
      <c r="F73" s="679"/>
      <c r="G73" s="39"/>
    </row>
    <row r="74" spans="1:7">
      <c r="A74" s="206" t="s">
        <v>213</v>
      </c>
      <c r="B74" s="37">
        <f t="shared" si="7"/>
        <v>0</v>
      </c>
      <c r="C74" s="39"/>
      <c r="D74" s="39"/>
      <c r="E74" s="40"/>
      <c r="F74" s="679"/>
      <c r="G74" s="39"/>
    </row>
    <row r="75" spans="1:7">
      <c r="A75" s="206" t="s">
        <v>22</v>
      </c>
      <c r="B75" s="37">
        <f t="shared" si="7"/>
        <v>0</v>
      </c>
      <c r="C75" s="39"/>
      <c r="D75" s="39"/>
      <c r="E75" s="40"/>
      <c r="F75" s="679"/>
      <c r="G75" s="39"/>
    </row>
    <row r="76" spans="1:7">
      <c r="A76" s="41" t="s">
        <v>44</v>
      </c>
      <c r="B76" s="46">
        <f t="shared" ref="B76:G76" si="8">SUM(B65:B75)</f>
        <v>0</v>
      </c>
      <c r="C76" s="46">
        <f t="shared" si="8"/>
        <v>0</v>
      </c>
      <c r="D76" s="46">
        <f t="shared" si="8"/>
        <v>0</v>
      </c>
      <c r="E76" s="47">
        <f t="shared" si="8"/>
        <v>0</v>
      </c>
      <c r="F76" s="682">
        <f t="shared" si="8"/>
        <v>0</v>
      </c>
      <c r="G76" s="46">
        <f t="shared" si="8"/>
        <v>0</v>
      </c>
    </row>
    <row r="77" spans="1:7">
      <c r="A77" s="44"/>
      <c r="B77" s="48"/>
      <c r="C77" s="48"/>
      <c r="D77" s="48"/>
      <c r="E77" s="49"/>
      <c r="F77" s="683"/>
      <c r="G77" s="48"/>
    </row>
    <row r="78" spans="1:7">
      <c r="A78" s="5" t="s">
        <v>94</v>
      </c>
      <c r="B78" s="37"/>
      <c r="C78" s="37"/>
      <c r="D78" s="37"/>
      <c r="E78" s="38"/>
      <c r="F78" s="678"/>
      <c r="G78" s="37"/>
    </row>
    <row r="79" spans="1:7">
      <c r="A79" s="5" t="s">
        <v>738</v>
      </c>
      <c r="B79" s="37">
        <f>SUM(C79:E79)</f>
        <v>0</v>
      </c>
      <c r="C79" s="39"/>
      <c r="D79" s="39"/>
      <c r="E79" s="40"/>
      <c r="F79" s="679"/>
      <c r="G79" s="39"/>
    </row>
    <row r="80" spans="1:7">
      <c r="A80" s="191" t="s">
        <v>739</v>
      </c>
      <c r="B80" s="37">
        <f>SUM(C80:E80)</f>
        <v>0</v>
      </c>
      <c r="C80" s="39"/>
      <c r="D80" s="39"/>
      <c r="E80" s="40"/>
      <c r="F80" s="679"/>
      <c r="G80" s="39"/>
    </row>
    <row r="81" spans="1:7">
      <c r="A81" s="206" t="s">
        <v>743</v>
      </c>
      <c r="B81" s="37">
        <f>SUM(C81:E81)</f>
        <v>0</v>
      </c>
      <c r="C81" s="39"/>
      <c r="D81" s="39"/>
      <c r="E81" s="40"/>
      <c r="F81" s="679"/>
      <c r="G81" s="39"/>
    </row>
    <row r="82" spans="1:7">
      <c r="A82" s="7" t="s">
        <v>22</v>
      </c>
      <c r="B82" s="37">
        <f>SUM(C82:E82)</f>
        <v>0</v>
      </c>
      <c r="C82" s="39"/>
      <c r="D82" s="39"/>
      <c r="E82" s="40"/>
      <c r="F82" s="679"/>
      <c r="G82" s="39"/>
    </row>
    <row r="83" spans="1:7">
      <c r="A83" s="41" t="s">
        <v>45</v>
      </c>
      <c r="B83" s="42">
        <f t="shared" ref="B83:G83" si="9">SUM(B79:B82)</f>
        <v>0</v>
      </c>
      <c r="C83" s="42">
        <f t="shared" si="9"/>
        <v>0</v>
      </c>
      <c r="D83" s="42">
        <f t="shared" si="9"/>
        <v>0</v>
      </c>
      <c r="E83" s="43">
        <f t="shared" si="9"/>
        <v>0</v>
      </c>
      <c r="F83" s="680">
        <f t="shared" si="9"/>
        <v>0</v>
      </c>
      <c r="G83" s="42">
        <f t="shared" si="9"/>
        <v>0</v>
      </c>
    </row>
    <row r="84" spans="1:7">
      <c r="A84" s="44"/>
      <c r="B84" s="37"/>
      <c r="C84" s="37"/>
      <c r="D84" s="37"/>
      <c r="E84" s="38"/>
      <c r="F84" s="678"/>
      <c r="G84" s="37"/>
    </row>
    <row r="85" spans="1:7">
      <c r="A85" s="5" t="s">
        <v>732</v>
      </c>
      <c r="B85" s="37"/>
      <c r="C85" s="37"/>
      <c r="D85" s="37"/>
      <c r="E85" s="38"/>
      <c r="F85" s="678"/>
      <c r="G85" s="37"/>
    </row>
    <row r="86" spans="1:7">
      <c r="A86" s="191" t="s">
        <v>733</v>
      </c>
      <c r="B86" s="37">
        <f t="shared" ref="B86:B93" si="10">SUM(C86:E86)</f>
        <v>0</v>
      </c>
      <c r="C86" s="39"/>
      <c r="D86" s="39"/>
      <c r="E86" s="40"/>
      <c r="F86" s="679"/>
      <c r="G86" s="39"/>
    </row>
    <row r="87" spans="1:7">
      <c r="A87" s="191" t="s">
        <v>734</v>
      </c>
      <c r="B87" s="37">
        <f t="shared" si="10"/>
        <v>0</v>
      </c>
      <c r="C87" s="39"/>
      <c r="D87" s="39"/>
      <c r="E87" s="40"/>
      <c r="F87" s="681"/>
      <c r="G87" s="39"/>
    </row>
    <row r="88" spans="1:7">
      <c r="A88" s="191" t="s">
        <v>735</v>
      </c>
      <c r="B88" s="37">
        <f t="shared" si="10"/>
        <v>0</v>
      </c>
      <c r="C88" s="39"/>
      <c r="D88" s="39"/>
      <c r="E88" s="40"/>
      <c r="F88" s="681"/>
      <c r="G88" s="39"/>
    </row>
    <row r="89" spans="1:7">
      <c r="A89" s="191" t="s">
        <v>736</v>
      </c>
      <c r="B89" s="37">
        <f t="shared" si="10"/>
        <v>0</v>
      </c>
      <c r="C89" s="39"/>
      <c r="D89" s="39"/>
      <c r="E89" s="40"/>
      <c r="F89" s="681"/>
      <c r="G89" s="39"/>
    </row>
    <row r="90" spans="1:7">
      <c r="A90" s="191" t="s">
        <v>737</v>
      </c>
      <c r="B90" s="37">
        <f t="shared" si="10"/>
        <v>0</v>
      </c>
      <c r="C90" s="39"/>
      <c r="D90" s="39"/>
      <c r="E90" s="40"/>
      <c r="F90" s="681"/>
      <c r="G90" s="39"/>
    </row>
    <row r="91" spans="1:7">
      <c r="A91" s="191" t="s">
        <v>32</v>
      </c>
      <c r="B91" s="37">
        <f t="shared" si="10"/>
        <v>0</v>
      </c>
      <c r="C91" s="39"/>
      <c r="D91" s="39"/>
      <c r="E91" s="40"/>
      <c r="F91" s="681"/>
      <c r="G91" s="39"/>
    </row>
    <row r="92" spans="1:7">
      <c r="A92" s="206" t="s">
        <v>741</v>
      </c>
      <c r="B92" s="37">
        <f t="shared" si="10"/>
        <v>0</v>
      </c>
      <c r="C92" s="39"/>
      <c r="D92" s="39"/>
      <c r="E92" s="40"/>
      <c r="F92" s="679"/>
      <c r="G92" s="39"/>
    </row>
    <row r="93" spans="1:7">
      <c r="A93" s="50" t="s">
        <v>47</v>
      </c>
      <c r="B93" s="51">
        <f t="shared" si="10"/>
        <v>0</v>
      </c>
      <c r="C93" s="52"/>
      <c r="D93" s="53"/>
      <c r="E93" s="54"/>
      <c r="F93" s="684"/>
      <c r="G93" s="53"/>
    </row>
    <row r="94" spans="1:7">
      <c r="A94" s="44" t="s">
        <v>48</v>
      </c>
      <c r="B94" s="37">
        <f>SUM(B86:B93)</f>
        <v>0</v>
      </c>
      <c r="C94" s="37">
        <f>SUM(C86:C93)</f>
        <v>0</v>
      </c>
      <c r="D94" s="37">
        <f>SUM(D86:D93)</f>
        <v>0</v>
      </c>
      <c r="E94" s="38">
        <f>SUM(E86:E93)</f>
        <v>0</v>
      </c>
      <c r="F94" s="678">
        <f>SUM(F86:F86,F93)</f>
        <v>0</v>
      </c>
      <c r="G94" s="37">
        <f>SUM(G86:G93)</f>
        <v>0</v>
      </c>
    </row>
    <row r="95" spans="1:7">
      <c r="A95" s="44"/>
      <c r="B95" s="37"/>
      <c r="C95" s="37"/>
      <c r="D95" s="37"/>
      <c r="E95" s="38"/>
      <c r="F95" s="678"/>
      <c r="G95" s="37"/>
    </row>
    <row r="96" spans="1:7">
      <c r="A96" s="5" t="s">
        <v>731</v>
      </c>
      <c r="B96" s="37"/>
      <c r="C96" s="37"/>
      <c r="D96" s="37"/>
      <c r="E96" s="38"/>
      <c r="F96" s="678"/>
      <c r="G96" s="37"/>
    </row>
    <row r="97" spans="1:7">
      <c r="A97" t="s">
        <v>46</v>
      </c>
      <c r="B97" s="37">
        <f>SUM(C97:E97)</f>
        <v>0</v>
      </c>
      <c r="C97" s="39"/>
      <c r="D97" s="39"/>
      <c r="E97" s="40"/>
      <c r="F97" s="679"/>
      <c r="G97" s="39"/>
    </row>
    <row r="98" spans="1:7">
      <c r="A98" s="191" t="s">
        <v>780</v>
      </c>
      <c r="B98" s="37">
        <f>SUM(C98:E98)</f>
        <v>0</v>
      </c>
      <c r="C98" s="39"/>
      <c r="D98" s="39"/>
      <c r="E98" s="40"/>
      <c r="F98" s="681"/>
      <c r="G98" s="39"/>
    </row>
    <row r="99" spans="1:7">
      <c r="A99" t="s">
        <v>154</v>
      </c>
      <c r="B99" s="37">
        <f>SUM(C99:E99)</f>
        <v>0</v>
      </c>
      <c r="C99" s="39"/>
      <c r="D99" s="39"/>
      <c r="E99" s="40"/>
      <c r="F99" s="681"/>
      <c r="G99" s="39"/>
    </row>
    <row r="100" spans="1:7">
      <c r="A100" s="7" t="s">
        <v>47</v>
      </c>
      <c r="B100" s="37">
        <f>SUM(C100:E100)</f>
        <v>0</v>
      </c>
      <c r="C100" s="39"/>
      <c r="D100" s="39"/>
      <c r="E100" s="40"/>
      <c r="F100" s="679"/>
      <c r="G100" s="39"/>
    </row>
    <row r="101" spans="1:7">
      <c r="A101" s="50" t="s">
        <v>47</v>
      </c>
      <c r="B101" s="51">
        <f>SUM(C101:E101)</f>
        <v>0</v>
      </c>
      <c r="C101" s="52"/>
      <c r="D101" s="53"/>
      <c r="E101" s="54"/>
      <c r="F101" s="684"/>
      <c r="G101" s="53"/>
    </row>
    <row r="102" spans="1:7">
      <c r="A102" s="44" t="s">
        <v>48</v>
      </c>
      <c r="B102" s="37">
        <f>SUM(B97:B101)</f>
        <v>0</v>
      </c>
      <c r="C102" s="37">
        <f>SUM(C97:C101)</f>
        <v>0</v>
      </c>
      <c r="D102" s="37">
        <f>SUM(D97:D101)</f>
        <v>0</v>
      </c>
      <c r="E102" s="38">
        <f>SUM(E97:E101)</f>
        <v>0</v>
      </c>
      <c r="F102" s="678">
        <f>SUM(F97:F97,F101)</f>
        <v>0</v>
      </c>
      <c r="G102" s="37">
        <f>SUM(G97:G101)</f>
        <v>0</v>
      </c>
    </row>
    <row r="103" spans="1:7">
      <c r="A103" s="44"/>
      <c r="B103" s="37"/>
      <c r="C103" s="37"/>
      <c r="D103" s="37"/>
      <c r="E103" s="38"/>
      <c r="F103" s="678"/>
      <c r="G103" s="37"/>
    </row>
    <row r="104" spans="1:7" ht="13.5" customHeight="1">
      <c r="A104" s="45" t="s">
        <v>740</v>
      </c>
      <c r="B104" s="37">
        <f>SUM(C104:E104)</f>
        <v>0</v>
      </c>
      <c r="C104" s="55"/>
      <c r="D104" s="55"/>
      <c r="E104" s="56"/>
      <c r="F104" s="685"/>
      <c r="G104" s="55"/>
    </row>
    <row r="105" spans="1:7">
      <c r="A105" s="7" t="s">
        <v>47</v>
      </c>
      <c r="B105" s="37">
        <f>SUM(C105:E105)</f>
        <v>0</v>
      </c>
      <c r="C105" s="39"/>
      <c r="D105" s="39"/>
      <c r="E105" s="40"/>
      <c r="F105" s="684"/>
      <c r="G105" s="39"/>
    </row>
    <row r="106" spans="1:7" ht="19.5" customHeight="1">
      <c r="A106" s="5" t="s">
        <v>745</v>
      </c>
      <c r="B106" s="37">
        <f t="shared" ref="B106:G106" si="11">SUM(B104:B105)</f>
        <v>0</v>
      </c>
      <c r="C106" s="37">
        <f t="shared" si="11"/>
        <v>0</v>
      </c>
      <c r="D106" s="37">
        <f t="shared" si="11"/>
        <v>0</v>
      </c>
      <c r="E106" s="1043">
        <f t="shared" si="11"/>
        <v>0</v>
      </c>
      <c r="F106" s="1044">
        <f t="shared" si="11"/>
        <v>0</v>
      </c>
      <c r="G106" s="37">
        <f t="shared" si="11"/>
        <v>0</v>
      </c>
    </row>
    <row r="107" spans="1:7" ht="19.5" customHeight="1">
      <c r="A107" s="671" t="s">
        <v>49</v>
      </c>
      <c r="B107" s="672">
        <f>SUM(B19,B21,B35,B62,B76,B83,B94,B102,B106)</f>
        <v>0</v>
      </c>
      <c r="C107" s="672">
        <f>SUM(C19,C21,C35,C62,C76,C83,C94,C102,C106)</f>
        <v>0</v>
      </c>
      <c r="D107" s="672">
        <f>SUM(D19,D21,D35,D62,D76,D83,D94,D102,D106)</f>
        <v>0</v>
      </c>
      <c r="E107" s="676">
        <f t="shared" ref="E107:G107" si="12">SUM(E19,E21,E35,E62,E76,E83,E94,E102,E106)</f>
        <v>0</v>
      </c>
      <c r="F107" s="686">
        <f t="shared" si="12"/>
        <v>0</v>
      </c>
      <c r="G107" s="672">
        <f t="shared" si="12"/>
        <v>0</v>
      </c>
    </row>
    <row r="108" spans="1:7" ht="19.5" customHeight="1">
      <c r="A108" s="190" t="s">
        <v>793</v>
      </c>
      <c r="B108" s="59"/>
      <c r="C108" s="59"/>
      <c r="D108" s="59"/>
      <c r="E108" s="60">
        <f>(E104+E102+E83+E76+E62+E35+E21+E19)</f>
        <v>0</v>
      </c>
      <c r="F108" s="687">
        <v>0</v>
      </c>
      <c r="G108" s="59"/>
    </row>
    <row r="109" spans="1:7" ht="19.5" customHeight="1">
      <c r="A109" s="190" t="s">
        <v>198</v>
      </c>
      <c r="B109" s="59"/>
      <c r="C109" s="59"/>
      <c r="D109" s="59"/>
      <c r="E109" s="60"/>
      <c r="F109" s="688">
        <f>'Application Form'!C19</f>
        <v>0</v>
      </c>
      <c r="G109" s="59"/>
    </row>
    <row r="110" spans="1:7" ht="15.75">
      <c r="A110" s="57" t="s">
        <v>50</v>
      </c>
      <c r="B110" s="58" t="e">
        <f>B107/B6</f>
        <v>#DIV/0!</v>
      </c>
      <c r="C110" s="673" t="e">
        <f>C107/C6</f>
        <v>#DIV/0!</v>
      </c>
      <c r="D110" s="674" t="e">
        <f>D107/D6</f>
        <v>#DIV/0!</v>
      </c>
      <c r="E110" s="675" t="e">
        <f>E108/B6</f>
        <v>#DIV/0!</v>
      </c>
      <c r="F110" s="689" t="e">
        <f>F107/C6</f>
        <v>#DIV/0!</v>
      </c>
      <c r="G110" s="58" t="e">
        <f>G107/C6</f>
        <v>#DIV/0!</v>
      </c>
    </row>
    <row r="111" spans="1:7" ht="15.75">
      <c r="A111" s="61" t="s">
        <v>51</v>
      </c>
      <c r="B111" s="62" t="e">
        <f>B107/B5</f>
        <v>#DIV/0!</v>
      </c>
      <c r="C111" s="62" t="e">
        <f>C107/C5</f>
        <v>#DIV/0!</v>
      </c>
      <c r="D111" s="669" t="e">
        <f>D107/D5</f>
        <v>#DIV/0!</v>
      </c>
      <c r="E111" s="670" t="e">
        <f>E108/B5</f>
        <v>#DIV/0!</v>
      </c>
      <c r="F111" s="690" t="e">
        <f>F107/C5</f>
        <v>#DIV/0!</v>
      </c>
      <c r="G111" s="62" t="e">
        <f>G107/C5</f>
        <v>#DIV/0!</v>
      </c>
    </row>
    <row r="113" spans="1:5">
      <c r="A113" s="1140" t="s">
        <v>794</v>
      </c>
      <c r="B113" s="1139"/>
      <c r="C113" s="1139"/>
      <c r="D113" s="1139"/>
      <c r="E113" s="1139"/>
    </row>
    <row r="114" spans="1:5">
      <c r="A114" s="1139" t="s">
        <v>153</v>
      </c>
      <c r="B114" s="1139"/>
      <c r="C114" s="1139"/>
      <c r="D114" s="1139"/>
      <c r="E114" s="1139"/>
    </row>
    <row r="115" spans="1:5">
      <c r="A115" t="s">
        <v>203</v>
      </c>
    </row>
    <row r="117" spans="1:5">
      <c r="C117" s="37"/>
    </row>
  </sheetData>
  <sheetProtection formatCells="0" formatColumns="0" formatRows="0"/>
  <protectedRanges>
    <protectedRange password="DDF4" sqref="B3 G21 A33:A34 A60:A61 A74:A75 A81:A82 A100:A101 C97:E101 G98:G99 F92:G93 F86:G86 C38:G61 F100:G101 F97:G97 C13:G18 C21:E21 C24:G34 C65:G75 C79:G82 A92:A93 C86:E93 G87:G91 A105 C104:G105 B5:D8" name="one"/>
  </protectedRanges>
  <mergeCells count="5">
    <mergeCell ref="A1:G1"/>
    <mergeCell ref="B3:G3"/>
    <mergeCell ref="F10:G10"/>
    <mergeCell ref="A114:E114"/>
    <mergeCell ref="A113:E113"/>
  </mergeCells>
  <phoneticPr fontId="19" type="noConversion"/>
  <pageMargins left="0.25" right="0.25" top="0.75" bottom="0.75" header="0.3" footer="0.3"/>
  <pageSetup scale="67"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CCBE-E714-2240-9B95-891904EFAF40}">
  <dimension ref="A1:R63"/>
  <sheetViews>
    <sheetView topLeftCell="A10" zoomScale="115" zoomScaleNormal="115" workbookViewId="0">
      <selection activeCell="E29" sqref="E29"/>
    </sheetView>
  </sheetViews>
  <sheetFormatPr defaultColWidth="10.85546875" defaultRowHeight="12.75"/>
  <cols>
    <col min="1" max="1" width="27.42578125" style="520" customWidth="1"/>
    <col min="2" max="2" width="30.5703125" style="520" customWidth="1"/>
    <col min="3" max="3" width="13.5703125" style="520" customWidth="1"/>
    <col min="4" max="4" width="10.85546875" style="520"/>
    <col min="5" max="5" width="16.42578125" style="520" bestFit="1" customWidth="1"/>
    <col min="6" max="6" width="19.42578125" style="520" customWidth="1"/>
    <col min="7" max="7" width="15.85546875" style="520" customWidth="1"/>
    <col min="8" max="8" width="10.85546875" style="520"/>
    <col min="9" max="9" width="17.5703125" style="520" customWidth="1"/>
    <col min="10" max="10" width="18.5703125" style="520" customWidth="1"/>
    <col min="11" max="11" width="19.42578125" style="520" customWidth="1"/>
    <col min="12" max="12" width="16.42578125" style="520" customWidth="1"/>
    <col min="13" max="16384" width="10.85546875" style="520"/>
  </cols>
  <sheetData>
    <row r="1" spans="1:18" ht="15.75">
      <c r="A1" s="734" t="s">
        <v>818</v>
      </c>
    </row>
    <row r="2" spans="1:18" ht="15.75">
      <c r="A2" s="734" t="s">
        <v>208</v>
      </c>
      <c r="B2" s="714" t="str">
        <f>'Application Form'!B4:F4</f>
        <v>Your Project Name Here</v>
      </c>
    </row>
    <row r="4" spans="1:18">
      <c r="A4" s="735" t="s">
        <v>623</v>
      </c>
      <c r="Q4" s="715" t="s">
        <v>642</v>
      </c>
      <c r="R4" s="715" t="s">
        <v>644</v>
      </c>
    </row>
    <row r="5" spans="1:18">
      <c r="A5" s="736" t="s">
        <v>624</v>
      </c>
      <c r="B5" s="736" t="s">
        <v>707</v>
      </c>
      <c r="C5" s="736" t="s">
        <v>625</v>
      </c>
      <c r="D5" s="736" t="s">
        <v>626</v>
      </c>
      <c r="E5" s="736" t="s">
        <v>627</v>
      </c>
      <c r="F5" s="736" t="s">
        <v>628</v>
      </c>
      <c r="G5" s="591" t="s">
        <v>629</v>
      </c>
      <c r="H5" s="736" t="s">
        <v>630</v>
      </c>
      <c r="I5" s="736"/>
      <c r="J5" s="736" t="s">
        <v>631</v>
      </c>
      <c r="Q5" s="715" t="s">
        <v>643</v>
      </c>
      <c r="R5" s="715" t="s">
        <v>645</v>
      </c>
    </row>
    <row r="6" spans="1:18">
      <c r="A6" s="737"/>
      <c r="B6" s="738"/>
      <c r="C6" s="737"/>
      <c r="D6" s="737"/>
      <c r="E6" s="739"/>
      <c r="F6" s="739"/>
      <c r="G6" s="633">
        <f>F6+E6</f>
        <v>0</v>
      </c>
      <c r="H6" s="741"/>
      <c r="I6" s="742"/>
      <c r="J6" s="737"/>
      <c r="R6" s="715" t="s">
        <v>646</v>
      </c>
    </row>
    <row r="7" spans="1:18">
      <c r="A7" s="737"/>
      <c r="B7" s="738"/>
      <c r="C7" s="737"/>
      <c r="D7" s="737"/>
      <c r="E7" s="739"/>
      <c r="F7" s="739"/>
      <c r="G7" s="633">
        <f t="shared" ref="G7:G19" si="0">F7+E7</f>
        <v>0</v>
      </c>
      <c r="H7" s="741"/>
      <c r="I7" s="742"/>
      <c r="J7" s="738"/>
      <c r="R7" s="715" t="s">
        <v>647</v>
      </c>
    </row>
    <row r="8" spans="1:18">
      <c r="A8" s="737"/>
      <c r="B8" s="738"/>
      <c r="C8" s="738"/>
      <c r="D8" s="737"/>
      <c r="E8" s="739"/>
      <c r="F8" s="739"/>
      <c r="G8" s="633">
        <f t="shared" si="0"/>
        <v>0</v>
      </c>
      <c r="H8" s="741"/>
      <c r="I8" s="742"/>
      <c r="J8" s="737"/>
      <c r="R8" s="715" t="s">
        <v>648</v>
      </c>
    </row>
    <row r="9" spans="1:18">
      <c r="A9" s="737"/>
      <c r="B9" s="738"/>
      <c r="C9" s="737"/>
      <c r="D9" s="737"/>
      <c r="E9" s="739"/>
      <c r="F9" s="739"/>
      <c r="G9" s="633">
        <f t="shared" si="0"/>
        <v>0</v>
      </c>
      <c r="H9" s="741"/>
      <c r="I9" s="742"/>
      <c r="J9" s="737"/>
      <c r="R9" s="715" t="s">
        <v>649</v>
      </c>
    </row>
    <row r="10" spans="1:18">
      <c r="A10" s="737"/>
      <c r="B10" s="738"/>
      <c r="C10" s="738"/>
      <c r="D10" s="737"/>
      <c r="E10" s="739"/>
      <c r="F10" s="739"/>
      <c r="G10" s="633">
        <f t="shared" si="0"/>
        <v>0</v>
      </c>
      <c r="H10" s="741"/>
      <c r="I10" s="742"/>
      <c r="J10" s="737"/>
      <c r="R10" s="715" t="s">
        <v>650</v>
      </c>
    </row>
    <row r="11" spans="1:18">
      <c r="A11" s="737"/>
      <c r="B11" s="738"/>
      <c r="C11" s="737"/>
      <c r="D11" s="737"/>
      <c r="E11" s="739"/>
      <c r="F11" s="739"/>
      <c r="G11" s="633">
        <f t="shared" si="0"/>
        <v>0</v>
      </c>
      <c r="H11" s="741"/>
      <c r="I11" s="742"/>
      <c r="J11" s="737"/>
      <c r="R11" s="715" t="s">
        <v>651</v>
      </c>
    </row>
    <row r="12" spans="1:18">
      <c r="A12" s="737"/>
      <c r="B12" s="738"/>
      <c r="C12" s="738"/>
      <c r="D12" s="737"/>
      <c r="E12" s="739"/>
      <c r="F12" s="739"/>
      <c r="G12" s="633">
        <f t="shared" si="0"/>
        <v>0</v>
      </c>
      <c r="H12" s="741"/>
      <c r="I12" s="742"/>
      <c r="J12" s="737"/>
      <c r="R12" s="715" t="s">
        <v>652</v>
      </c>
    </row>
    <row r="13" spans="1:18">
      <c r="A13" s="737"/>
      <c r="B13" s="737"/>
      <c r="C13" s="737"/>
      <c r="D13" s="737"/>
      <c r="E13" s="739"/>
      <c r="F13" s="739"/>
      <c r="G13" s="633">
        <f t="shared" si="0"/>
        <v>0</v>
      </c>
      <c r="H13" s="741"/>
      <c r="I13" s="742"/>
      <c r="J13" s="737"/>
    </row>
    <row r="14" spans="1:18">
      <c r="A14" s="737"/>
      <c r="B14" s="737"/>
      <c r="C14" s="737"/>
      <c r="D14" s="737"/>
      <c r="E14" s="739"/>
      <c r="F14" s="739"/>
      <c r="G14" s="633">
        <f t="shared" si="0"/>
        <v>0</v>
      </c>
      <c r="H14" s="741"/>
      <c r="I14" s="742"/>
      <c r="J14" s="737"/>
    </row>
    <row r="15" spans="1:18">
      <c r="A15" s="737"/>
      <c r="B15" s="737"/>
      <c r="C15" s="737"/>
      <c r="D15" s="737"/>
      <c r="E15" s="739"/>
      <c r="F15" s="739"/>
      <c r="G15" s="633">
        <f t="shared" si="0"/>
        <v>0</v>
      </c>
      <c r="H15" s="741"/>
      <c r="I15" s="742"/>
      <c r="J15" s="737"/>
    </row>
    <row r="16" spans="1:18">
      <c r="A16" s="737"/>
      <c r="B16" s="737"/>
      <c r="C16" s="737"/>
      <c r="D16" s="737"/>
      <c r="E16" s="739"/>
      <c r="F16" s="739"/>
      <c r="G16" s="633">
        <f t="shared" si="0"/>
        <v>0</v>
      </c>
      <c r="H16" s="741"/>
      <c r="I16" s="742"/>
      <c r="J16" s="737"/>
    </row>
    <row r="17" spans="1:11">
      <c r="A17" s="737"/>
      <c r="B17" s="737"/>
      <c r="C17" s="737"/>
      <c r="D17" s="737"/>
      <c r="E17" s="739"/>
      <c r="F17" s="739"/>
      <c r="G17" s="633">
        <f>F17+E17</f>
        <v>0</v>
      </c>
      <c r="H17" s="741"/>
      <c r="I17" s="742"/>
      <c r="J17" s="737"/>
    </row>
    <row r="18" spans="1:11">
      <c r="A18" s="737"/>
      <c r="B18" s="737"/>
      <c r="C18" s="737"/>
      <c r="D18" s="737"/>
      <c r="E18" s="739"/>
      <c r="F18" s="739"/>
      <c r="G18" s="633">
        <f t="shared" si="0"/>
        <v>0</v>
      </c>
      <c r="H18" s="741"/>
      <c r="I18" s="742"/>
      <c r="J18" s="737"/>
    </row>
    <row r="19" spans="1:11">
      <c r="A19" s="737"/>
      <c r="B19" s="737"/>
      <c r="C19" s="737"/>
      <c r="D19" s="737"/>
      <c r="E19" s="739"/>
      <c r="F19" s="739"/>
      <c r="G19" s="633">
        <f t="shared" si="0"/>
        <v>0</v>
      </c>
      <c r="H19" s="741"/>
      <c r="I19" s="742"/>
      <c r="J19" s="737"/>
    </row>
    <row r="20" spans="1:11">
      <c r="A20" s="743" t="s">
        <v>4</v>
      </c>
      <c r="B20" s="736"/>
      <c r="C20" s="736"/>
      <c r="D20" s="736"/>
      <c r="E20" s="744">
        <f>SUM(E6:E19)</f>
        <v>0</v>
      </c>
      <c r="F20" s="744">
        <f>SUM(F6:F19)</f>
        <v>0</v>
      </c>
      <c r="G20" s="763">
        <f>SUM(G6:G19)</f>
        <v>0</v>
      </c>
      <c r="H20" s="736"/>
      <c r="I20" s="736"/>
      <c r="J20" s="736"/>
    </row>
    <row r="21" spans="1:11">
      <c r="A21" s="743"/>
      <c r="E21" s="717"/>
      <c r="F21" s="717"/>
      <c r="G21" s="596"/>
    </row>
    <row r="22" spans="1:11">
      <c r="A22" s="745" t="s">
        <v>632</v>
      </c>
      <c r="E22" s="717"/>
      <c r="F22" s="717"/>
      <c r="G22" s="596"/>
    </row>
    <row r="23" spans="1:11">
      <c r="A23" s="736" t="s">
        <v>624</v>
      </c>
      <c r="B23" s="736" t="s">
        <v>708</v>
      </c>
      <c r="C23" s="736" t="s">
        <v>625</v>
      </c>
      <c r="D23" s="736" t="s">
        <v>626</v>
      </c>
      <c r="E23" s="744" t="s">
        <v>627</v>
      </c>
      <c r="F23" s="744" t="s">
        <v>628</v>
      </c>
      <c r="G23" s="763" t="s">
        <v>629</v>
      </c>
      <c r="H23" s="736" t="s">
        <v>630</v>
      </c>
      <c r="I23" s="736"/>
      <c r="J23" s="736" t="s">
        <v>773</v>
      </c>
      <c r="K23" s="736" t="s">
        <v>633</v>
      </c>
    </row>
    <row r="24" spans="1:11">
      <c r="A24" s="737"/>
      <c r="B24" s="738"/>
      <c r="C24" s="737"/>
      <c r="D24" s="737"/>
      <c r="E24" s="746"/>
      <c r="F24" s="746"/>
      <c r="G24" s="633">
        <f>E24+F24</f>
        <v>0</v>
      </c>
      <c r="H24" s="741"/>
      <c r="I24" s="739"/>
      <c r="J24" s="747"/>
      <c r="K24" s="747"/>
    </row>
    <row r="25" spans="1:11">
      <c r="A25" s="737"/>
      <c r="B25" s="738"/>
      <c r="C25" s="737"/>
      <c r="D25" s="737"/>
      <c r="E25" s="746"/>
      <c r="F25" s="746"/>
      <c r="G25" s="633">
        <f t="shared" ref="G25:G39" si="1">E25+F25</f>
        <v>0</v>
      </c>
      <c r="H25" s="741"/>
      <c r="I25" s="739"/>
      <c r="J25" s="747"/>
      <c r="K25" s="747"/>
    </row>
    <row r="26" spans="1:11">
      <c r="A26" s="737"/>
      <c r="B26" s="737"/>
      <c r="C26" s="737"/>
      <c r="D26" s="737"/>
      <c r="E26" s="739"/>
      <c r="F26" s="739"/>
      <c r="G26" s="633">
        <f t="shared" si="1"/>
        <v>0</v>
      </c>
      <c r="H26" s="741"/>
      <c r="I26" s="748"/>
      <c r="J26" s="749"/>
      <c r="K26" s="750"/>
    </row>
    <row r="27" spans="1:11">
      <c r="A27" s="737"/>
      <c r="B27" s="738"/>
      <c r="C27" s="737"/>
      <c r="D27" s="737"/>
      <c r="E27" s="746"/>
      <c r="F27" s="746"/>
      <c r="G27" s="633">
        <f t="shared" si="1"/>
        <v>0</v>
      </c>
      <c r="H27" s="741"/>
      <c r="I27" s="739"/>
      <c r="J27" s="751"/>
      <c r="K27" s="751"/>
    </row>
    <row r="28" spans="1:11">
      <c r="A28" s="737"/>
      <c r="B28" s="737"/>
      <c r="C28" s="737"/>
      <c r="D28" s="737"/>
      <c r="E28" s="739"/>
      <c r="F28" s="739"/>
      <c r="G28" s="633">
        <f t="shared" si="1"/>
        <v>0</v>
      </c>
      <c r="H28" s="741"/>
      <c r="I28" s="739"/>
      <c r="J28" s="751"/>
      <c r="K28" s="751"/>
    </row>
    <row r="29" spans="1:11">
      <c r="A29" s="737"/>
      <c r="B29" s="737"/>
      <c r="C29" s="738"/>
      <c r="D29" s="737"/>
      <c r="E29" s="746"/>
      <c r="F29" s="746"/>
      <c r="G29" s="633">
        <f t="shared" si="1"/>
        <v>0</v>
      </c>
      <c r="H29" s="741"/>
      <c r="I29" s="739"/>
      <c r="J29" s="747"/>
      <c r="K29" s="747"/>
    </row>
    <row r="30" spans="1:11">
      <c r="A30" s="737"/>
      <c r="B30" s="738"/>
      <c r="C30" s="738"/>
      <c r="D30" s="737"/>
      <c r="E30" s="746"/>
      <c r="F30" s="746"/>
      <c r="G30" s="633">
        <f t="shared" si="1"/>
        <v>0</v>
      </c>
      <c r="H30" s="741"/>
      <c r="I30" s="739"/>
      <c r="J30" s="747"/>
      <c r="K30" s="747"/>
    </row>
    <row r="31" spans="1:11">
      <c r="A31" s="737"/>
      <c r="B31" s="737"/>
      <c r="C31" s="738"/>
      <c r="D31" s="737"/>
      <c r="E31" s="746"/>
      <c r="F31" s="746"/>
      <c r="G31" s="633">
        <f t="shared" si="1"/>
        <v>0</v>
      </c>
      <c r="H31" s="741"/>
      <c r="I31" s="739"/>
      <c r="J31" s="747"/>
      <c r="K31" s="747"/>
    </row>
    <row r="32" spans="1:11">
      <c r="A32" s="737"/>
      <c r="B32" s="738"/>
      <c r="C32" s="738"/>
      <c r="D32" s="737"/>
      <c r="E32" s="746"/>
      <c r="F32" s="746"/>
      <c r="G32" s="633">
        <f t="shared" si="1"/>
        <v>0</v>
      </c>
      <c r="H32" s="741"/>
      <c r="I32" s="739"/>
      <c r="J32" s="747"/>
      <c r="K32" s="747"/>
    </row>
    <row r="33" spans="1:11">
      <c r="A33" s="737"/>
      <c r="B33" s="738"/>
      <c r="C33" s="738"/>
      <c r="D33" s="737"/>
      <c r="E33" s="746"/>
      <c r="F33" s="746"/>
      <c r="G33" s="633">
        <f t="shared" si="1"/>
        <v>0</v>
      </c>
      <c r="H33" s="741"/>
      <c r="I33" s="739"/>
      <c r="J33" s="747"/>
      <c r="K33" s="747"/>
    </row>
    <row r="34" spans="1:11">
      <c r="A34" s="737"/>
      <c r="B34" s="737"/>
      <c r="C34" s="737"/>
      <c r="D34" s="737"/>
      <c r="E34" s="746"/>
      <c r="F34" s="746"/>
      <c r="G34" s="633">
        <f t="shared" si="1"/>
        <v>0</v>
      </c>
      <c r="H34" s="741"/>
      <c r="I34" s="739"/>
      <c r="J34" s="747"/>
      <c r="K34" s="747"/>
    </row>
    <row r="35" spans="1:11">
      <c r="A35" s="737"/>
      <c r="B35" s="737"/>
      <c r="C35" s="737"/>
      <c r="D35" s="737"/>
      <c r="E35" s="746"/>
      <c r="F35" s="746"/>
      <c r="G35" s="633">
        <f t="shared" si="1"/>
        <v>0</v>
      </c>
      <c r="H35" s="741"/>
      <c r="I35" s="739"/>
      <c r="J35" s="747"/>
      <c r="K35" s="747"/>
    </row>
    <row r="36" spans="1:11">
      <c r="A36" s="737"/>
      <c r="B36" s="737"/>
      <c r="C36" s="737"/>
      <c r="D36" s="737"/>
      <c r="E36" s="746"/>
      <c r="F36" s="746"/>
      <c r="G36" s="633">
        <f t="shared" si="1"/>
        <v>0</v>
      </c>
      <c r="H36" s="741"/>
      <c r="I36" s="739"/>
      <c r="J36" s="747"/>
      <c r="K36" s="747"/>
    </row>
    <row r="37" spans="1:11">
      <c r="A37" s="737"/>
      <c r="B37" s="737"/>
      <c r="C37" s="737"/>
      <c r="D37" s="737"/>
      <c r="E37" s="746"/>
      <c r="F37" s="746"/>
      <c r="G37" s="633">
        <f t="shared" si="1"/>
        <v>0</v>
      </c>
      <c r="H37" s="741"/>
      <c r="I37" s="739"/>
      <c r="J37" s="747"/>
      <c r="K37" s="747"/>
    </row>
    <row r="38" spans="1:11">
      <c r="A38" s="737"/>
      <c r="B38" s="737"/>
      <c r="C38" s="737"/>
      <c r="D38" s="737"/>
      <c r="E38" s="746"/>
      <c r="F38" s="746"/>
      <c r="G38" s="633">
        <f>E38+F38</f>
        <v>0</v>
      </c>
      <c r="H38" s="741"/>
      <c r="I38" s="739"/>
      <c r="J38" s="747"/>
      <c r="K38" s="747"/>
    </row>
    <row r="39" spans="1:11">
      <c r="A39" s="737"/>
      <c r="B39" s="737"/>
      <c r="C39" s="737"/>
      <c r="D39" s="737"/>
      <c r="E39" s="746"/>
      <c r="F39" s="746"/>
      <c r="G39" s="633">
        <f t="shared" si="1"/>
        <v>0</v>
      </c>
      <c r="H39" s="741"/>
      <c r="I39" s="739"/>
      <c r="J39" s="747"/>
      <c r="K39" s="747"/>
    </row>
    <row r="40" spans="1:11">
      <c r="A40" s="736" t="s">
        <v>4</v>
      </c>
      <c r="B40" s="736"/>
      <c r="C40" s="736"/>
      <c r="D40" s="736"/>
      <c r="E40" s="763">
        <f>SUM(E24:E39)</f>
        <v>0</v>
      </c>
      <c r="F40" s="763">
        <f>SUM(F24:F39)</f>
        <v>0</v>
      </c>
      <c r="G40" s="763">
        <f>SUM(G24:G39)</f>
        <v>0</v>
      </c>
      <c r="H40" s="736"/>
      <c r="I40" s="736"/>
      <c r="J40" s="736"/>
      <c r="K40" s="736"/>
    </row>
    <row r="41" spans="1:11">
      <c r="G41"/>
    </row>
    <row r="42" spans="1:11">
      <c r="A42" s="745" t="s">
        <v>819</v>
      </c>
      <c r="E42" s="717"/>
      <c r="F42" s="717"/>
      <c r="G42" s="596"/>
    </row>
    <row r="43" spans="1:11" ht="38.25">
      <c r="A43" s="591" t="s">
        <v>624</v>
      </c>
      <c r="B43" s="591" t="s">
        <v>708</v>
      </c>
      <c r="C43" s="765" t="s">
        <v>820</v>
      </c>
      <c r="D43" s="591" t="s">
        <v>8</v>
      </c>
      <c r="E43" s="764" t="s">
        <v>840</v>
      </c>
      <c r="F43" s="752"/>
      <c r="G43" s="764" t="s">
        <v>842</v>
      </c>
      <c r="H43" s="753"/>
      <c r="I43" s="753"/>
      <c r="J43" s="753"/>
      <c r="K43" s="753"/>
    </row>
    <row r="44" spans="1:11">
      <c r="A44" s="737"/>
      <c r="B44" s="738"/>
      <c r="C44" s="738"/>
      <c r="D44" s="737"/>
      <c r="E44" s="746"/>
      <c r="F44" s="754"/>
      <c r="G44" s="740">
        <f>C44*E44</f>
        <v>0</v>
      </c>
      <c r="H44" s="755"/>
      <c r="I44" s="756"/>
      <c r="J44" s="757"/>
      <c r="K44" s="757"/>
    </row>
    <row r="45" spans="1:11">
      <c r="A45" s="737"/>
      <c r="B45" s="738"/>
      <c r="C45" s="738"/>
      <c r="D45" s="737"/>
      <c r="E45" s="746"/>
      <c r="F45" s="754"/>
      <c r="G45" s="740">
        <f t="shared" ref="G45:G59" si="2">C45*E45</f>
        <v>0</v>
      </c>
      <c r="H45" s="755"/>
      <c r="I45" s="756"/>
      <c r="J45" s="757"/>
      <c r="K45" s="757"/>
    </row>
    <row r="46" spans="1:11">
      <c r="A46" s="737"/>
      <c r="B46" s="737"/>
      <c r="C46" s="737"/>
      <c r="D46" s="737"/>
      <c r="E46" s="739"/>
      <c r="F46" s="756"/>
      <c r="G46" s="740">
        <f t="shared" si="2"/>
        <v>0</v>
      </c>
      <c r="H46" s="755"/>
      <c r="I46" s="758"/>
      <c r="J46" s="759"/>
      <c r="K46" s="760"/>
    </row>
    <row r="47" spans="1:11">
      <c r="A47" s="737"/>
      <c r="B47" s="738"/>
      <c r="C47" s="738"/>
      <c r="D47" s="737"/>
      <c r="E47" s="746"/>
      <c r="F47" s="754"/>
      <c r="G47" s="740">
        <f t="shared" si="2"/>
        <v>0</v>
      </c>
      <c r="H47" s="755"/>
      <c r="I47" s="756"/>
      <c r="J47" s="761"/>
      <c r="K47" s="761"/>
    </row>
    <row r="48" spans="1:11">
      <c r="A48" s="737"/>
      <c r="B48" s="737"/>
      <c r="C48" s="737"/>
      <c r="D48" s="737"/>
      <c r="E48" s="739"/>
      <c r="F48" s="756"/>
      <c r="G48" s="740">
        <f t="shared" si="2"/>
        <v>0</v>
      </c>
      <c r="H48" s="755"/>
      <c r="I48" s="756"/>
      <c r="J48" s="761"/>
      <c r="K48" s="761"/>
    </row>
    <row r="49" spans="1:11">
      <c r="A49" s="737"/>
      <c r="B49" s="737"/>
      <c r="C49" s="737"/>
      <c r="D49" s="737"/>
      <c r="E49" s="746"/>
      <c r="F49" s="754"/>
      <c r="G49" s="740">
        <f t="shared" si="2"/>
        <v>0</v>
      </c>
      <c r="H49" s="755"/>
      <c r="I49" s="756"/>
      <c r="J49" s="757"/>
      <c r="K49" s="757"/>
    </row>
    <row r="50" spans="1:11">
      <c r="A50" s="737"/>
      <c r="B50" s="738"/>
      <c r="C50" s="738"/>
      <c r="D50" s="737"/>
      <c r="E50" s="746"/>
      <c r="F50" s="754"/>
      <c r="G50" s="740">
        <f t="shared" si="2"/>
        <v>0</v>
      </c>
      <c r="H50" s="755"/>
      <c r="I50" s="756"/>
      <c r="J50" s="757"/>
      <c r="K50" s="757"/>
    </row>
    <row r="51" spans="1:11">
      <c r="A51" s="737"/>
      <c r="B51" s="737"/>
      <c r="C51" s="737"/>
      <c r="D51" s="737"/>
      <c r="E51" s="746"/>
      <c r="F51" s="754"/>
      <c r="G51" s="740">
        <f t="shared" si="2"/>
        <v>0</v>
      </c>
      <c r="H51" s="755"/>
      <c r="I51" s="756"/>
      <c r="J51" s="757"/>
      <c r="K51" s="757"/>
    </row>
    <row r="52" spans="1:11">
      <c r="A52" s="737"/>
      <c r="B52" s="738"/>
      <c r="C52" s="738"/>
      <c r="D52" s="737"/>
      <c r="E52" s="746"/>
      <c r="F52" s="754"/>
      <c r="G52" s="740">
        <f t="shared" si="2"/>
        <v>0</v>
      </c>
      <c r="H52" s="755"/>
      <c r="I52" s="756"/>
      <c r="J52" s="757"/>
      <c r="K52" s="757"/>
    </row>
    <row r="53" spans="1:11">
      <c r="A53" s="737"/>
      <c r="B53" s="738"/>
      <c r="C53" s="738"/>
      <c r="D53" s="737"/>
      <c r="E53" s="746"/>
      <c r="F53" s="754"/>
      <c r="G53" s="740">
        <f t="shared" si="2"/>
        <v>0</v>
      </c>
      <c r="H53" s="755"/>
      <c r="I53" s="756"/>
      <c r="J53" s="757"/>
      <c r="K53" s="757"/>
    </row>
    <row r="54" spans="1:11">
      <c r="A54" s="737"/>
      <c r="B54" s="737"/>
      <c r="C54" s="737"/>
      <c r="D54" s="737"/>
      <c r="E54" s="746"/>
      <c r="F54" s="754"/>
      <c r="G54" s="740">
        <f t="shared" si="2"/>
        <v>0</v>
      </c>
      <c r="H54" s="755"/>
      <c r="I54" s="756"/>
      <c r="J54" s="757"/>
      <c r="K54" s="757"/>
    </row>
    <row r="55" spans="1:11">
      <c r="A55" s="737"/>
      <c r="B55" s="737"/>
      <c r="C55" s="737"/>
      <c r="D55" s="737"/>
      <c r="E55" s="746"/>
      <c r="F55" s="769"/>
      <c r="G55" s="740">
        <f t="shared" si="2"/>
        <v>0</v>
      </c>
      <c r="H55" s="755"/>
      <c r="I55" s="756"/>
      <c r="J55" s="757"/>
      <c r="K55" s="757"/>
    </row>
    <row r="56" spans="1:11">
      <c r="A56" s="737"/>
      <c r="B56" s="737"/>
      <c r="C56" s="737"/>
      <c r="D56" s="737"/>
      <c r="E56" s="746"/>
      <c r="F56" s="754"/>
      <c r="G56" s="740">
        <f t="shared" si="2"/>
        <v>0</v>
      </c>
      <c r="H56" s="755"/>
      <c r="I56" s="756"/>
      <c r="J56" s="757"/>
      <c r="K56" s="757"/>
    </row>
    <row r="57" spans="1:11">
      <c r="A57" s="737"/>
      <c r="B57" s="737"/>
      <c r="C57" s="737"/>
      <c r="D57" s="737"/>
      <c r="E57" s="746"/>
      <c r="F57" s="754"/>
      <c r="G57" s="740">
        <f t="shared" si="2"/>
        <v>0</v>
      </c>
      <c r="H57" s="755"/>
      <c r="I57" s="756"/>
      <c r="J57" s="757"/>
      <c r="K57" s="757"/>
    </row>
    <row r="58" spans="1:11">
      <c r="A58" s="737"/>
      <c r="B58" s="737"/>
      <c r="C58" s="737"/>
      <c r="D58" s="737"/>
      <c r="E58" s="746"/>
      <c r="F58" s="754"/>
      <c r="G58" s="740">
        <f t="shared" si="2"/>
        <v>0</v>
      </c>
      <c r="H58" s="755"/>
      <c r="I58" s="756"/>
      <c r="J58" s="757"/>
      <c r="K58" s="757"/>
    </row>
    <row r="59" spans="1:11">
      <c r="A59" s="737"/>
      <c r="B59" s="737"/>
      <c r="C59" s="737"/>
      <c r="D59" s="737"/>
      <c r="E59" s="746"/>
      <c r="F59" s="754"/>
      <c r="G59" s="740">
        <f t="shared" si="2"/>
        <v>0</v>
      </c>
      <c r="H59" s="755"/>
      <c r="I59" s="756"/>
      <c r="J59" s="757"/>
      <c r="K59" s="757"/>
    </row>
    <row r="60" spans="1:11">
      <c r="A60" s="736" t="s">
        <v>4</v>
      </c>
      <c r="B60" s="736"/>
      <c r="C60" s="736"/>
      <c r="D60" s="591"/>
      <c r="E60" s="763">
        <f>SUM(E44:E59)</f>
        <v>0</v>
      </c>
      <c r="F60" s="762"/>
      <c r="G60" s="744">
        <f>SUM(G44:G59)</f>
        <v>0</v>
      </c>
      <c r="H60" s="753"/>
      <c r="I60" s="753"/>
      <c r="J60" s="753"/>
      <c r="K60" s="753"/>
    </row>
    <row r="61" spans="1:11">
      <c r="D61" s="766" t="s">
        <v>821</v>
      </c>
      <c r="E61" s="767">
        <f>'Unit Aff Rental'!N44</f>
        <v>0</v>
      </c>
    </row>
    <row r="62" spans="1:11">
      <c r="A62" s="715" t="s">
        <v>841</v>
      </c>
    </row>
    <row r="63" spans="1:11" ht="16.5" customHeight="1">
      <c r="A63" s="715" t="s">
        <v>843</v>
      </c>
    </row>
  </sheetData>
  <sheetProtection algorithmName="SHA-512" hashValue="XYOlUB/zLPTjIo2F5ytM0cTZR/DUJDBcBkAqgmXUw4HdaXkLVN3+jOie6dtqUneaupuAnUh4uLJ4IrMn1gstZQ==" saltValue="Yy0R3RoCmuMkxGamQLq3vg==" spinCount="100000" sheet="1" objects="1" scenarios="1"/>
  <dataValidations count="2">
    <dataValidation type="list" allowBlank="1" showInputMessage="1" showErrorMessage="1" sqref="A6:A19 A44:A59 A24:A39" xr:uid="{62BAB06A-1256-7A42-B2BE-0FEB0B17BAEB}">
      <formula1>$Q$4:$Q$5</formula1>
    </dataValidation>
    <dataValidation type="list" allowBlank="1" showInputMessage="1" showErrorMessage="1" sqref="C6:C19 C24:C25 C27 C29:C39" xr:uid="{BE3D8ED2-2E28-7340-A873-51FBD02764DD}">
      <formula1>$R$4:$R$12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H123"/>
  <sheetViews>
    <sheetView topLeftCell="A34" zoomScale="120" zoomScaleNormal="120" workbookViewId="0">
      <selection activeCell="C88" sqref="C88"/>
    </sheetView>
  </sheetViews>
  <sheetFormatPr defaultColWidth="9.140625" defaultRowHeight="12.75"/>
  <cols>
    <col min="1" max="1" width="58.42578125" customWidth="1"/>
    <col min="2" max="2" width="9" style="65" customWidth="1"/>
    <col min="3" max="3" width="15.140625" style="122" customWidth="1"/>
    <col min="4" max="4" width="12.5703125" style="122" bestFit="1" customWidth="1"/>
    <col min="5" max="5" width="19.140625" customWidth="1"/>
    <col min="6" max="6" width="35.42578125" customWidth="1"/>
    <col min="7" max="7" width="12.42578125" bestFit="1" customWidth="1"/>
    <col min="8" max="8" width="12.5703125" bestFit="1" customWidth="1"/>
  </cols>
  <sheetData>
    <row r="1" spans="1:6" ht="15.75">
      <c r="A1" s="1134" t="s">
        <v>833</v>
      </c>
      <c r="B1" s="1141"/>
      <c r="C1" s="1141"/>
      <c r="D1" s="117"/>
      <c r="E1" s="64"/>
      <c r="F1" s="64"/>
    </row>
    <row r="2" spans="1:6">
      <c r="A2" s="22"/>
      <c r="B2" s="22"/>
      <c r="C2" s="118"/>
      <c r="D2" s="119"/>
      <c r="E2" s="65"/>
      <c r="F2" s="65"/>
    </row>
    <row r="3" spans="1:6" ht="12.75" customHeight="1">
      <c r="A3" s="205" t="s">
        <v>208</v>
      </c>
      <c r="B3" s="1142" t="str">
        <f>'Develop Budget Rental'!B3:G3</f>
        <v>Your Project Name Here</v>
      </c>
      <c r="C3" s="1142"/>
      <c r="D3" s="1143"/>
      <c r="E3" s="27"/>
    </row>
    <row r="4" spans="1:6">
      <c r="A4" s="203" t="s">
        <v>7</v>
      </c>
      <c r="B4" s="82">
        <f>'Develop Budget Rental'!B5</f>
        <v>0</v>
      </c>
      <c r="C4" s="120"/>
      <c r="D4" s="120"/>
    </row>
    <row r="5" spans="1:6">
      <c r="A5" s="203" t="s">
        <v>8</v>
      </c>
      <c r="B5" s="82">
        <f>'Develop Budget Rental'!B6</f>
        <v>0</v>
      </c>
      <c r="C5" s="120"/>
      <c r="D5" s="120"/>
    </row>
    <row r="6" spans="1:6">
      <c r="A6" s="204" t="s">
        <v>9</v>
      </c>
      <c r="B6" s="82">
        <f>'Develop Budget Rental'!B7</f>
        <v>0</v>
      </c>
      <c r="C6" s="121"/>
      <c r="D6" s="121"/>
    </row>
    <row r="7" spans="1:6" ht="26.25">
      <c r="A7" s="146" t="s">
        <v>159</v>
      </c>
      <c r="B7" s="67" t="s">
        <v>52</v>
      </c>
      <c r="C7" s="123" t="s">
        <v>53</v>
      </c>
      <c r="D7" s="124" t="s">
        <v>54</v>
      </c>
    </row>
    <row r="8" spans="1:6">
      <c r="A8" s="68" t="s">
        <v>55</v>
      </c>
      <c r="B8" s="69"/>
      <c r="C8" s="125"/>
      <c r="D8" s="126"/>
    </row>
    <row r="9" spans="1:6">
      <c r="A9" s="112" t="s">
        <v>87</v>
      </c>
      <c r="B9" s="70">
        <v>6320</v>
      </c>
      <c r="C9" s="127"/>
      <c r="D9" s="122" t="e">
        <f>C9/$B$5</f>
        <v>#DIV/0!</v>
      </c>
    </row>
    <row r="10" spans="1:6">
      <c r="A10" s="112" t="s">
        <v>88</v>
      </c>
      <c r="B10" s="65">
        <v>6331</v>
      </c>
      <c r="C10" s="127"/>
      <c r="D10" s="122" t="e">
        <f>C10/$B$5</f>
        <v>#DIV/0!</v>
      </c>
    </row>
    <row r="11" spans="1:6">
      <c r="A11" s="71" t="s">
        <v>56</v>
      </c>
      <c r="B11" s="70"/>
      <c r="C11" s="130">
        <f>SUM(C9:C10)</f>
        <v>0</v>
      </c>
      <c r="D11" s="130" t="e">
        <f>SUM(D9:D10)</f>
        <v>#DIV/0!</v>
      </c>
    </row>
    <row r="12" spans="1:6">
      <c r="A12" s="72" t="s">
        <v>57</v>
      </c>
      <c r="B12" s="73"/>
      <c r="C12" s="131"/>
      <c r="D12" s="126"/>
    </row>
    <row r="13" spans="1:6">
      <c r="A13" s="113" t="s">
        <v>89</v>
      </c>
      <c r="B13" s="65">
        <v>6203</v>
      </c>
      <c r="C13" s="129"/>
      <c r="D13" s="122" t="e">
        <f>C13/$B$5</f>
        <v>#DIV/0!</v>
      </c>
    </row>
    <row r="14" spans="1:6">
      <c r="A14" s="113" t="s">
        <v>90</v>
      </c>
      <c r="B14" s="70">
        <v>6210</v>
      </c>
      <c r="C14" s="127"/>
      <c r="D14" s="122" t="e">
        <f t="shared" ref="D14:D28" si="0">C14/$B$5</f>
        <v>#DIV/0!</v>
      </c>
    </row>
    <row r="15" spans="1:6">
      <c r="A15" s="113" t="s">
        <v>91</v>
      </c>
      <c r="B15" s="70">
        <v>6311</v>
      </c>
      <c r="C15" s="127"/>
      <c r="D15" s="122" t="e">
        <f t="shared" si="0"/>
        <v>#DIV/0!</v>
      </c>
    </row>
    <row r="16" spans="1:6" ht="13.5" customHeight="1">
      <c r="A16" s="113" t="s">
        <v>92</v>
      </c>
      <c r="B16" s="70">
        <v>6312</v>
      </c>
      <c r="C16" s="127"/>
      <c r="D16" s="122" t="e">
        <f t="shared" si="0"/>
        <v>#DIV/0!</v>
      </c>
    </row>
    <row r="17" spans="1:8" ht="13.5" customHeight="1">
      <c r="A17" s="113" t="s">
        <v>93</v>
      </c>
      <c r="B17" s="70">
        <v>6314</v>
      </c>
      <c r="C17" s="127"/>
      <c r="D17" s="122" t="e">
        <f t="shared" si="0"/>
        <v>#DIV/0!</v>
      </c>
    </row>
    <row r="18" spans="1:8">
      <c r="A18" s="113" t="s">
        <v>94</v>
      </c>
      <c r="B18" s="70">
        <v>6210</v>
      </c>
      <c r="C18" s="127"/>
      <c r="D18" s="122" t="e">
        <f t="shared" si="0"/>
        <v>#DIV/0!</v>
      </c>
    </row>
    <row r="19" spans="1:8">
      <c r="A19" s="113" t="s">
        <v>95</v>
      </c>
      <c r="B19" s="70">
        <v>6349</v>
      </c>
      <c r="C19" s="127"/>
      <c r="D19" s="122" t="e">
        <f t="shared" si="0"/>
        <v>#DIV/0!</v>
      </c>
    </row>
    <row r="20" spans="1:8">
      <c r="A20" s="113" t="s">
        <v>96</v>
      </c>
      <c r="B20" s="70">
        <v>6350</v>
      </c>
      <c r="C20" s="127"/>
      <c r="D20" s="122" t="e">
        <f t="shared" si="0"/>
        <v>#DIV/0!</v>
      </c>
    </row>
    <row r="21" spans="1:8">
      <c r="A21" s="113" t="s">
        <v>97</v>
      </c>
      <c r="B21" s="70">
        <v>6351</v>
      </c>
      <c r="C21" s="127"/>
      <c r="D21" s="122" t="e">
        <f t="shared" si="0"/>
        <v>#DIV/0!</v>
      </c>
      <c r="F21" s="112"/>
      <c r="G21" s="145"/>
      <c r="H21" s="128"/>
    </row>
    <row r="22" spans="1:8">
      <c r="A22" s="113" t="s">
        <v>98</v>
      </c>
      <c r="B22" s="70">
        <v>6360</v>
      </c>
      <c r="C22" s="127"/>
      <c r="D22" s="122" t="e">
        <f t="shared" si="0"/>
        <v>#DIV/0!</v>
      </c>
    </row>
    <row r="23" spans="1:8">
      <c r="A23" s="113" t="s">
        <v>99</v>
      </c>
      <c r="B23" s="70">
        <v>6370</v>
      </c>
      <c r="C23" s="127"/>
      <c r="D23" s="122" t="e">
        <f t="shared" si="0"/>
        <v>#DIV/0!</v>
      </c>
    </row>
    <row r="24" spans="1:8">
      <c r="A24" s="113" t="s">
        <v>100</v>
      </c>
      <c r="B24" s="70">
        <v>6390</v>
      </c>
      <c r="C24" s="127"/>
      <c r="D24" s="122" t="e">
        <f t="shared" si="0"/>
        <v>#DIV/0!</v>
      </c>
    </row>
    <row r="25" spans="1:8">
      <c r="A25" s="113" t="s">
        <v>101</v>
      </c>
      <c r="B25" s="70">
        <v>6394</v>
      </c>
      <c r="C25" s="127"/>
      <c r="D25" s="122" t="e">
        <f t="shared" si="0"/>
        <v>#DIV/0!</v>
      </c>
    </row>
    <row r="26" spans="1:8">
      <c r="A26" s="113" t="s">
        <v>103</v>
      </c>
      <c r="B26" s="65">
        <v>6395</v>
      </c>
      <c r="C26" s="129"/>
      <c r="D26" s="122" t="e">
        <f t="shared" si="0"/>
        <v>#DIV/0!</v>
      </c>
    </row>
    <row r="27" spans="1:8">
      <c r="A27" s="113" t="s">
        <v>102</v>
      </c>
      <c r="B27" s="70">
        <v>6396</v>
      </c>
      <c r="C27" s="127"/>
      <c r="D27" s="122" t="e">
        <f t="shared" si="0"/>
        <v>#DIV/0!</v>
      </c>
    </row>
    <row r="28" spans="1:8" ht="13.5" customHeight="1">
      <c r="A28" s="206" t="s">
        <v>746</v>
      </c>
      <c r="B28" s="70">
        <v>6390</v>
      </c>
      <c r="C28" s="127"/>
      <c r="D28" s="122" t="e">
        <f t="shared" si="0"/>
        <v>#DIV/0!</v>
      </c>
    </row>
    <row r="29" spans="1:8">
      <c r="A29" s="71" t="s">
        <v>58</v>
      </c>
      <c r="B29" s="70"/>
      <c r="C29" s="130">
        <f>SUM(C13:C28)</f>
        <v>0</v>
      </c>
      <c r="D29" s="130" t="e">
        <f>SUM(D13:D28)</f>
        <v>#DIV/0!</v>
      </c>
    </row>
    <row r="30" spans="1:8">
      <c r="A30" s="74" t="s">
        <v>59</v>
      </c>
      <c r="B30" s="73"/>
      <c r="C30" s="131"/>
      <c r="D30" s="126"/>
    </row>
    <row r="31" spans="1:8">
      <c r="A31" s="113" t="s">
        <v>104</v>
      </c>
      <c r="B31" s="65">
        <v>6330</v>
      </c>
      <c r="C31" s="129"/>
      <c r="D31" s="122" t="e">
        <f>C31/$B$5</f>
        <v>#DIV/0!</v>
      </c>
    </row>
    <row r="32" spans="1:8">
      <c r="A32" s="113" t="s">
        <v>105</v>
      </c>
      <c r="B32" s="70">
        <v>6530</v>
      </c>
      <c r="C32" s="127"/>
      <c r="D32" s="122" t="e">
        <f t="shared" ref="D32:D39" si="1">C32/$B$5</f>
        <v>#DIV/0!</v>
      </c>
    </row>
    <row r="33" spans="1:4">
      <c r="A33" s="111" t="s">
        <v>106</v>
      </c>
      <c r="B33" s="70">
        <v>6540</v>
      </c>
      <c r="C33" s="127"/>
      <c r="D33" s="122" t="e">
        <f t="shared" si="1"/>
        <v>#DIV/0!</v>
      </c>
    </row>
    <row r="34" spans="1:4">
      <c r="A34" s="113" t="s">
        <v>107</v>
      </c>
      <c r="B34" s="70">
        <v>6711</v>
      </c>
      <c r="C34" s="127"/>
      <c r="D34" s="122" t="e">
        <f t="shared" si="1"/>
        <v>#DIV/0!</v>
      </c>
    </row>
    <row r="35" spans="1:4">
      <c r="A35" s="113" t="s">
        <v>108</v>
      </c>
      <c r="B35" s="70">
        <v>6722</v>
      </c>
      <c r="C35" s="127"/>
      <c r="D35" s="122" t="e">
        <f t="shared" si="1"/>
        <v>#DIV/0!</v>
      </c>
    </row>
    <row r="36" spans="1:4" ht="13.5" customHeight="1">
      <c r="A36" s="113" t="s">
        <v>109</v>
      </c>
      <c r="B36" s="70">
        <v>6723</v>
      </c>
      <c r="C36" s="127"/>
      <c r="D36" s="122" t="e">
        <f t="shared" si="1"/>
        <v>#DIV/0!</v>
      </c>
    </row>
    <row r="37" spans="1:4">
      <c r="A37" s="113" t="s">
        <v>110</v>
      </c>
      <c r="B37" s="70"/>
      <c r="C37" s="127"/>
      <c r="D37" s="122" t="e">
        <f t="shared" si="1"/>
        <v>#DIV/0!</v>
      </c>
    </row>
    <row r="38" spans="1:4">
      <c r="A38" s="113" t="s">
        <v>111</v>
      </c>
      <c r="B38" s="70"/>
      <c r="C38" s="127"/>
      <c r="D38" s="122" t="e">
        <f t="shared" si="1"/>
        <v>#DIV/0!</v>
      </c>
    </row>
    <row r="39" spans="1:4">
      <c r="A39" s="112" t="s">
        <v>112</v>
      </c>
      <c r="B39" s="70">
        <v>6540</v>
      </c>
      <c r="C39" s="127"/>
      <c r="D39" s="122" t="e">
        <f t="shared" si="1"/>
        <v>#DIV/0!</v>
      </c>
    </row>
    <row r="40" spans="1:4">
      <c r="A40" s="44" t="s">
        <v>60</v>
      </c>
      <c r="B40" s="70"/>
      <c r="C40" s="130">
        <f>SUM(C31:C39)</f>
        <v>0</v>
      </c>
      <c r="D40" s="130" t="e">
        <f>SUM(D31:D39)</f>
        <v>#DIV/0!</v>
      </c>
    </row>
    <row r="41" spans="1:4">
      <c r="A41" s="75" t="s">
        <v>61</v>
      </c>
      <c r="B41" s="73"/>
      <c r="C41" s="131"/>
      <c r="D41" s="126"/>
    </row>
    <row r="42" spans="1:4">
      <c r="A42" s="112" t="s">
        <v>113</v>
      </c>
      <c r="B42" s="70">
        <v>6710</v>
      </c>
      <c r="C42" s="127"/>
      <c r="D42" s="122" t="e">
        <f>C42/$B$5</f>
        <v>#DIV/0!</v>
      </c>
    </row>
    <row r="43" spans="1:4">
      <c r="A43" s="112" t="s">
        <v>114</v>
      </c>
      <c r="B43" s="70">
        <v>6719</v>
      </c>
      <c r="C43" s="127"/>
      <c r="D43" s="122" t="e">
        <f>C43/$B$5</f>
        <v>#DIV/0!</v>
      </c>
    </row>
    <row r="44" spans="1:4" ht="13.5" customHeight="1">
      <c r="A44" s="76" t="s">
        <v>62</v>
      </c>
      <c r="B44" s="70"/>
      <c r="C44" s="130">
        <f>SUM(C42:C43)</f>
        <v>0</v>
      </c>
      <c r="D44" s="130" t="e">
        <f>SUM(D42:D43)</f>
        <v>#DIV/0!</v>
      </c>
    </row>
    <row r="45" spans="1:4">
      <c r="A45" s="75" t="s">
        <v>63</v>
      </c>
      <c r="B45" s="73"/>
      <c r="C45" s="131"/>
      <c r="D45" s="126"/>
    </row>
    <row r="46" spans="1:4" ht="13.5" customHeight="1">
      <c r="A46" s="112" t="s">
        <v>115</v>
      </c>
      <c r="B46" s="70">
        <v>6720</v>
      </c>
      <c r="C46" s="127"/>
      <c r="D46" s="122" t="e">
        <f>C46/$B$5</f>
        <v>#DIV/0!</v>
      </c>
    </row>
    <row r="47" spans="1:4">
      <c r="A47" s="112" t="s">
        <v>116</v>
      </c>
      <c r="B47" s="70">
        <v>6721</v>
      </c>
      <c r="C47" s="127"/>
      <c r="D47" s="122" t="e">
        <f>C47/$B$5</f>
        <v>#DIV/0!</v>
      </c>
    </row>
    <row r="48" spans="1:4">
      <c r="A48" s="112" t="s">
        <v>117</v>
      </c>
      <c r="B48" s="70">
        <v>6729</v>
      </c>
      <c r="C48" s="127"/>
      <c r="D48" s="122" t="e">
        <f>C48/$B$5</f>
        <v>#DIV/0!</v>
      </c>
    </row>
    <row r="49" spans="1:4">
      <c r="A49" s="71" t="s">
        <v>64</v>
      </c>
      <c r="B49" s="70"/>
      <c r="C49" s="130">
        <f>SUM(C46:C48)</f>
        <v>0</v>
      </c>
      <c r="D49" s="130" t="e">
        <f>SUM(D46:D48)</f>
        <v>#DIV/0!</v>
      </c>
    </row>
    <row r="50" spans="1:4" ht="13.5" customHeight="1">
      <c r="A50" s="77" t="s">
        <v>65</v>
      </c>
      <c r="B50" s="78"/>
      <c r="C50" s="132"/>
      <c r="D50" s="126"/>
    </row>
    <row r="51" spans="1:4">
      <c r="A51" s="112" t="s">
        <v>118</v>
      </c>
      <c r="B51" s="65">
        <v>6450</v>
      </c>
      <c r="C51" s="129"/>
      <c r="D51" s="122" t="e">
        <f>C51/$B$5</f>
        <v>#DIV/0!</v>
      </c>
    </row>
    <row r="52" spans="1:4">
      <c r="A52" s="112" t="s">
        <v>85</v>
      </c>
      <c r="B52" s="70">
        <v>6451</v>
      </c>
      <c r="C52" s="127"/>
      <c r="D52" s="122" t="e">
        <f>C52/$B$5</f>
        <v>#DIV/0!</v>
      </c>
    </row>
    <row r="53" spans="1:4">
      <c r="A53" s="114" t="s">
        <v>84</v>
      </c>
      <c r="B53" s="79">
        <v>6452</v>
      </c>
      <c r="C53" s="133"/>
      <c r="D53" s="122" t="e">
        <f>C53/$B$5</f>
        <v>#DIV/0!</v>
      </c>
    </row>
    <row r="54" spans="1:4">
      <c r="A54" s="112" t="s">
        <v>119</v>
      </c>
      <c r="B54" s="70">
        <v>6453</v>
      </c>
      <c r="C54" s="127"/>
      <c r="D54" s="122" t="e">
        <f>C54/$B$5</f>
        <v>#DIV/0!</v>
      </c>
    </row>
    <row r="55" spans="1:4">
      <c r="A55" s="112" t="s">
        <v>120</v>
      </c>
      <c r="B55" s="70">
        <v>6525</v>
      </c>
      <c r="C55" s="127"/>
      <c r="D55" s="122" t="e">
        <f>C55/$B$5</f>
        <v>#DIV/0!</v>
      </c>
    </row>
    <row r="56" spans="1:4">
      <c r="A56" s="71" t="s">
        <v>66</v>
      </c>
      <c r="B56" s="70"/>
      <c r="C56" s="130">
        <f>SUM(C51:C55)</f>
        <v>0</v>
      </c>
      <c r="D56" s="130" t="e">
        <f>SUM(D51:D55)</f>
        <v>#DIV/0!</v>
      </c>
    </row>
    <row r="57" spans="1:4">
      <c r="A57" s="77" t="s">
        <v>67</v>
      </c>
      <c r="B57" s="80"/>
      <c r="C57" s="134"/>
      <c r="D57" s="126"/>
    </row>
    <row r="58" spans="1:4">
      <c r="A58" s="113" t="s">
        <v>121</v>
      </c>
      <c r="B58" s="65">
        <v>6515</v>
      </c>
      <c r="C58" s="129"/>
      <c r="D58" s="122" t="e">
        <f t="shared" ref="D58:D73" si="2">C58/$B$5</f>
        <v>#DIV/0!</v>
      </c>
    </row>
    <row r="59" spans="1:4">
      <c r="A59" s="113" t="s">
        <v>122</v>
      </c>
      <c r="B59" s="70">
        <v>6517</v>
      </c>
      <c r="C59" s="127"/>
      <c r="D59" s="122" t="e">
        <f t="shared" si="2"/>
        <v>#DIV/0!</v>
      </c>
    </row>
    <row r="60" spans="1:4">
      <c r="A60" s="113" t="s">
        <v>123</v>
      </c>
      <c r="B60" s="70">
        <v>6519</v>
      </c>
      <c r="C60" s="135"/>
      <c r="D60" s="122" t="e">
        <f t="shared" si="2"/>
        <v>#DIV/0!</v>
      </c>
    </row>
    <row r="61" spans="1:4">
      <c r="A61" s="113" t="s">
        <v>124</v>
      </c>
      <c r="B61" s="70">
        <v>6533</v>
      </c>
      <c r="C61" s="127"/>
      <c r="D61" s="122" t="e">
        <f t="shared" si="2"/>
        <v>#DIV/0!</v>
      </c>
    </row>
    <row r="62" spans="1:4">
      <c r="A62" s="113" t="s">
        <v>125</v>
      </c>
      <c r="B62" s="70">
        <v>6534</v>
      </c>
      <c r="C62" s="127"/>
      <c r="D62" s="122" t="e">
        <f t="shared" si="2"/>
        <v>#DIV/0!</v>
      </c>
    </row>
    <row r="63" spans="1:4">
      <c r="A63" s="113" t="s">
        <v>126</v>
      </c>
      <c r="B63" s="70">
        <v>6537</v>
      </c>
      <c r="C63" s="135"/>
      <c r="D63" s="122" t="e">
        <f t="shared" si="2"/>
        <v>#DIV/0!</v>
      </c>
    </row>
    <row r="64" spans="1:4">
      <c r="A64" s="113" t="s">
        <v>127</v>
      </c>
      <c r="B64" s="70">
        <v>6541</v>
      </c>
      <c r="C64" s="127"/>
      <c r="D64" s="122" t="e">
        <f t="shared" si="2"/>
        <v>#DIV/0!</v>
      </c>
    </row>
    <row r="65" spans="1:5">
      <c r="A65" s="113" t="s">
        <v>128</v>
      </c>
      <c r="B65" s="70">
        <v>6545</v>
      </c>
      <c r="C65" s="127"/>
      <c r="D65" s="122" t="e">
        <f t="shared" si="2"/>
        <v>#DIV/0!</v>
      </c>
    </row>
    <row r="66" spans="1:5">
      <c r="A66" s="111" t="s">
        <v>129</v>
      </c>
      <c r="B66" s="70">
        <v>6546</v>
      </c>
      <c r="C66" s="135"/>
      <c r="D66" s="122" t="e">
        <f t="shared" si="2"/>
        <v>#DIV/0!</v>
      </c>
    </row>
    <row r="67" spans="1:5">
      <c r="A67" s="114" t="s">
        <v>130</v>
      </c>
      <c r="B67" s="81">
        <v>6561</v>
      </c>
      <c r="C67" s="136"/>
      <c r="D67" s="122" t="e">
        <f t="shared" si="2"/>
        <v>#DIV/0!</v>
      </c>
    </row>
    <row r="68" spans="1:5">
      <c r="A68" s="114" t="s">
        <v>131</v>
      </c>
      <c r="B68" s="81">
        <v>6565</v>
      </c>
      <c r="C68" s="136"/>
      <c r="D68" s="122" t="e">
        <f t="shared" si="2"/>
        <v>#DIV/0!</v>
      </c>
    </row>
    <row r="69" spans="1:5">
      <c r="A69" s="114" t="s">
        <v>132</v>
      </c>
      <c r="B69" s="81"/>
      <c r="C69" s="136"/>
      <c r="D69" s="122" t="e">
        <f t="shared" si="2"/>
        <v>#DIV/0!</v>
      </c>
    </row>
    <row r="70" spans="1:5">
      <c r="A70" s="114" t="s">
        <v>133</v>
      </c>
      <c r="B70" s="81">
        <v>6566</v>
      </c>
      <c r="C70" s="136"/>
      <c r="D70" s="122" t="e">
        <f t="shared" si="2"/>
        <v>#DIV/0!</v>
      </c>
    </row>
    <row r="71" spans="1:5" ht="26.25" customHeight="1">
      <c r="A71" s="111" t="s">
        <v>86</v>
      </c>
      <c r="B71" s="70">
        <v>6571</v>
      </c>
      <c r="C71" s="127"/>
      <c r="D71" s="122" t="e">
        <f t="shared" si="2"/>
        <v>#DIV/0!</v>
      </c>
    </row>
    <row r="72" spans="1:5">
      <c r="A72" s="111" t="s">
        <v>134</v>
      </c>
      <c r="B72" s="70"/>
      <c r="C72" s="127"/>
      <c r="D72" s="122" t="e">
        <f t="shared" si="2"/>
        <v>#DIV/0!</v>
      </c>
    </row>
    <row r="73" spans="1:5">
      <c r="A73" s="113" t="s">
        <v>135</v>
      </c>
      <c r="B73" s="70">
        <v>6590</v>
      </c>
      <c r="C73" s="127"/>
      <c r="D73" s="122" t="e">
        <f t="shared" si="2"/>
        <v>#DIV/0!</v>
      </c>
    </row>
    <row r="74" spans="1:5" ht="12.75" customHeight="1">
      <c r="A74" s="71" t="s">
        <v>68</v>
      </c>
      <c r="B74" s="82"/>
      <c r="C74" s="130">
        <f>SUM(C58:C73)</f>
        <v>0</v>
      </c>
      <c r="D74" s="130" t="e">
        <f>SUM(D58:D73)</f>
        <v>#DIV/0!</v>
      </c>
    </row>
    <row r="75" spans="1:5">
      <c r="A75" s="75" t="s">
        <v>141</v>
      </c>
      <c r="B75" s="73"/>
      <c r="C75" s="131"/>
      <c r="D75" s="126"/>
    </row>
    <row r="76" spans="1:5" ht="13.5" customHeight="1">
      <c r="A76" s="112" t="s">
        <v>143</v>
      </c>
      <c r="B76" s="70"/>
      <c r="C76" s="127"/>
      <c r="D76" s="122" t="e">
        <f>C76/$B$5</f>
        <v>#DIV/0!</v>
      </c>
      <c r="E76" s="122"/>
    </row>
    <row r="77" spans="1:5" ht="12.75" customHeight="1">
      <c r="A77" s="71" t="s">
        <v>142</v>
      </c>
      <c r="B77" s="82"/>
      <c r="C77" s="130">
        <f>SUM(C76)</f>
        <v>0</v>
      </c>
      <c r="D77" s="130" t="e">
        <f>SUM(D76)</f>
        <v>#DIV/0!</v>
      </c>
      <c r="E77" s="122"/>
    </row>
    <row r="78" spans="1:5" ht="15.75">
      <c r="A78" s="83" t="s">
        <v>69</v>
      </c>
      <c r="B78" s="84"/>
      <c r="C78" s="137">
        <f>SUM(C74,C56,C49,C44,C40,C29,C11,C77)</f>
        <v>0</v>
      </c>
      <c r="D78" s="137" t="e">
        <f>SUM(D74,D56,D49,D44,D40,D29,D11,D77)</f>
        <v>#DIV/0!</v>
      </c>
    </row>
    <row r="79" spans="1:5" ht="15.75">
      <c r="A79" s="6"/>
      <c r="B79" s="64"/>
      <c r="C79" s="144"/>
      <c r="D79" s="144"/>
    </row>
    <row r="81" spans="1:5" s="141" customFormat="1" ht="15.75">
      <c r="A81" s="146" t="s">
        <v>747</v>
      </c>
      <c r="B81" s="124"/>
      <c r="C81" s="123" t="s">
        <v>53</v>
      </c>
      <c r="D81" s="124" t="s">
        <v>54</v>
      </c>
    </row>
    <row r="82" spans="1:5" s="141" customFormat="1">
      <c r="A82" s="138" t="s">
        <v>144</v>
      </c>
      <c r="B82" s="140"/>
      <c r="C82" s="139"/>
      <c r="D82" s="140"/>
    </row>
    <row r="83" spans="1:5" s="141" customFormat="1">
      <c r="A83" s="112" t="s">
        <v>156</v>
      </c>
      <c r="B83" s="122"/>
      <c r="C83" s="127"/>
      <c r="D83" s="122" t="e">
        <f>C83/$B$5</f>
        <v>#DIV/0!</v>
      </c>
    </row>
    <row r="84" spans="1:5">
      <c r="A84" s="112" t="s">
        <v>157</v>
      </c>
      <c r="B84" s="122"/>
      <c r="C84" s="127"/>
      <c r="D84" s="122" t="e">
        <f>C84/$B$5</f>
        <v>#DIV/0!</v>
      </c>
    </row>
    <row r="85" spans="1:5">
      <c r="A85" s="206" t="s">
        <v>151</v>
      </c>
      <c r="B85" s="122"/>
      <c r="C85" s="133"/>
      <c r="D85" s="122" t="e">
        <f>C85/$B$5</f>
        <v>#DIV/0!</v>
      </c>
      <c r="E85" s="122"/>
    </row>
    <row r="86" spans="1:5">
      <c r="A86" s="71" t="s">
        <v>145</v>
      </c>
      <c r="B86" s="130"/>
      <c r="C86" s="130">
        <f>SUM(C83:C85)</f>
        <v>0</v>
      </c>
      <c r="D86" s="130" t="e">
        <f>SUM(D83:D85)</f>
        <v>#DIV/0!</v>
      </c>
    </row>
    <row r="87" spans="1:5" s="115" customFormat="1">
      <c r="A87" s="622" t="s">
        <v>656</v>
      </c>
      <c r="B87" s="593"/>
      <c r="C87" s="593"/>
      <c r="D87" s="593"/>
    </row>
    <row r="88" spans="1:5" s="115" customFormat="1">
      <c r="A88" s="1042" t="s">
        <v>201</v>
      </c>
      <c r="B88" s="122"/>
      <c r="C88" s="127"/>
      <c r="D88" s="122" t="e">
        <f t="shared" ref="D88:D93" si="3">C88/$B$5</f>
        <v>#DIV/0!</v>
      </c>
      <c r="E88" s="650" t="s">
        <v>817</v>
      </c>
    </row>
    <row r="89" spans="1:5" s="115" customFormat="1">
      <c r="A89" s="595" t="s">
        <v>657</v>
      </c>
      <c r="B89" s="594"/>
      <c r="C89" s="127"/>
      <c r="D89" s="122" t="e">
        <f t="shared" si="3"/>
        <v>#DIV/0!</v>
      </c>
    </row>
    <row r="90" spans="1:5" s="115" customFormat="1">
      <c r="A90" s="595" t="s">
        <v>660</v>
      </c>
      <c r="B90" s="594"/>
      <c r="C90" s="127"/>
      <c r="D90" s="122" t="e">
        <f t="shared" si="3"/>
        <v>#DIV/0!</v>
      </c>
    </row>
    <row r="91" spans="1:5" s="115" customFormat="1">
      <c r="A91" s="595" t="s">
        <v>661</v>
      </c>
      <c r="B91" s="594"/>
      <c r="C91" s="127"/>
      <c r="D91" s="122" t="e">
        <f t="shared" si="3"/>
        <v>#DIV/0!</v>
      </c>
    </row>
    <row r="92" spans="1:5" s="115" customFormat="1">
      <c r="A92" s="595" t="s">
        <v>658</v>
      </c>
      <c r="B92" s="594"/>
      <c r="C92" s="127"/>
      <c r="D92" s="122" t="e">
        <f t="shared" si="3"/>
        <v>#DIV/0!</v>
      </c>
    </row>
    <row r="93" spans="1:5" s="115" customFormat="1">
      <c r="A93" s="71" t="s">
        <v>659</v>
      </c>
      <c r="B93" s="594"/>
      <c r="C93" s="621">
        <f>SUM(C88:C92)</f>
        <v>0</v>
      </c>
      <c r="D93" s="130" t="e">
        <f t="shared" si="3"/>
        <v>#DIV/0!</v>
      </c>
    </row>
    <row r="94" spans="1:5" s="115" customFormat="1" ht="15.75">
      <c r="A94" s="624" t="s">
        <v>749</v>
      </c>
      <c r="B94" s="625"/>
      <c r="C94" s="637">
        <f>SUM(C78,C86,C93)</f>
        <v>0</v>
      </c>
      <c r="D94" s="637" t="e">
        <f>SUM(D78,D86,D93)</f>
        <v>#DIV/0!</v>
      </c>
      <c r="E94" s="188"/>
    </row>
    <row r="95" spans="1:5" s="115" customFormat="1">
      <c r="A95" s="71"/>
      <c r="B95" s="594"/>
      <c r="C95" s="623"/>
      <c r="D95" s="130"/>
    </row>
    <row r="96" spans="1:5" s="141" customFormat="1" ht="15.75">
      <c r="A96" s="146" t="s">
        <v>748</v>
      </c>
      <c r="B96" s="124"/>
      <c r="C96" s="123" t="s">
        <v>53</v>
      </c>
      <c r="D96" s="124" t="s">
        <v>54</v>
      </c>
      <c r="E96" s="188"/>
    </row>
    <row r="97" spans="1:7" s="115" customFormat="1">
      <c r="A97" s="71"/>
      <c r="B97" s="594"/>
      <c r="C97" s="621"/>
      <c r="D97" s="130"/>
    </row>
    <row r="98" spans="1:7">
      <c r="A98" s="138" t="s">
        <v>158</v>
      </c>
      <c r="B98" s="140"/>
      <c r="C98" s="139"/>
      <c r="D98" s="140"/>
    </row>
    <row r="99" spans="1:7">
      <c r="A99" s="206" t="s">
        <v>844</v>
      </c>
      <c r="B99" s="122"/>
      <c r="C99" s="127"/>
      <c r="D99" s="122" t="e">
        <f>C99/$B$5</f>
        <v>#DIV/0!</v>
      </c>
    </row>
    <row r="100" spans="1:7">
      <c r="A100" s="7" t="s">
        <v>146</v>
      </c>
      <c r="B100" s="122"/>
      <c r="C100" s="127"/>
      <c r="D100" s="122" t="e">
        <f>C100/$B$5</f>
        <v>#DIV/0!</v>
      </c>
    </row>
    <row r="101" spans="1:7">
      <c r="A101" s="7" t="s">
        <v>146</v>
      </c>
      <c r="B101" s="122"/>
      <c r="C101" s="127"/>
      <c r="D101" s="122" t="e">
        <f>C101/$B$5</f>
        <v>#DIV/0!</v>
      </c>
    </row>
    <row r="102" spans="1:7">
      <c r="A102" s="71" t="s">
        <v>147</v>
      </c>
      <c r="B102" s="130"/>
      <c r="C102" s="130">
        <f>SUM(C99:C101)</f>
        <v>0</v>
      </c>
      <c r="D102" s="130" t="e">
        <f>SUM(D99:D101)</f>
        <v>#DIV/0!</v>
      </c>
    </row>
    <row r="103" spans="1:7">
      <c r="A103" s="71"/>
      <c r="B103" s="130"/>
      <c r="C103" s="130"/>
      <c r="D103" s="130"/>
    </row>
    <row r="104" spans="1:7">
      <c r="A104" s="138" t="s">
        <v>148</v>
      </c>
      <c r="B104" s="140"/>
      <c r="C104" s="139"/>
      <c r="D104" s="140"/>
    </row>
    <row r="105" spans="1:7">
      <c r="A105" s="112" t="s">
        <v>162</v>
      </c>
      <c r="B105" s="122"/>
      <c r="C105" s="127"/>
      <c r="D105" s="122" t="e">
        <f>C105/$B$5</f>
        <v>#DIV/0!</v>
      </c>
    </row>
    <row r="106" spans="1:7">
      <c r="A106" s="112" t="s">
        <v>149</v>
      </c>
      <c r="B106" s="122"/>
      <c r="C106" s="127"/>
      <c r="D106" s="122" t="e">
        <f>C106/$B$5</f>
        <v>#DIV/0!</v>
      </c>
    </row>
    <row r="108" spans="1:7">
      <c r="A108" s="71" t="s">
        <v>150</v>
      </c>
      <c r="B108" s="130"/>
      <c r="C108" s="130">
        <f>SUM(C105:C106)</f>
        <v>0</v>
      </c>
      <c r="D108" s="130" t="e">
        <f>SUM(D105:D107)</f>
        <v>#DIV/0!</v>
      </c>
    </row>
    <row r="109" spans="1:7">
      <c r="A109" s="71"/>
      <c r="B109" s="130"/>
      <c r="C109" s="130"/>
      <c r="D109" s="130"/>
    </row>
    <row r="110" spans="1:7" ht="15.75">
      <c r="A110" s="624" t="s">
        <v>750</v>
      </c>
      <c r="B110" s="625"/>
      <c r="C110" s="637">
        <f>SUM(C86,C93,C102,C108)</f>
        <v>0</v>
      </c>
      <c r="D110" s="637" t="e">
        <f>SUM(D86,D93,D102,D108)</f>
        <v>#DIV/0!</v>
      </c>
    </row>
    <row r="111" spans="1:7" ht="15.75">
      <c r="A111" s="200"/>
      <c r="B111" s="201"/>
      <c r="C111" s="202"/>
      <c r="D111" s="201"/>
    </row>
    <row r="112" spans="1:7" ht="27" customHeight="1">
      <c r="A112" s="1144" t="s">
        <v>202</v>
      </c>
      <c r="B112" s="1144"/>
      <c r="C112" s="1144"/>
      <c r="D112" s="1144"/>
      <c r="E112" s="2"/>
      <c r="F112" s="2"/>
      <c r="G112" s="2"/>
    </row>
    <row r="113" spans="1:3">
      <c r="A113" s="188" t="s">
        <v>197</v>
      </c>
      <c r="B113" s="142"/>
      <c r="C113" s="143"/>
    </row>
    <row r="114" spans="1:3">
      <c r="A114" s="141"/>
      <c r="B114" s="142"/>
      <c r="C114" s="143"/>
    </row>
    <row r="115" spans="1:3">
      <c r="A115" s="191"/>
    </row>
    <row r="116" spans="1:3">
      <c r="A116" s="191"/>
    </row>
    <row r="117" spans="1:3">
      <c r="A117" s="191"/>
    </row>
    <row r="118" spans="1:3">
      <c r="A118" s="191"/>
    </row>
    <row r="119" spans="1:3">
      <c r="A119" s="191"/>
    </row>
    <row r="120" spans="1:3">
      <c r="A120" s="191"/>
    </row>
    <row r="121" spans="1:3">
      <c r="A121" s="191"/>
    </row>
    <row r="123" spans="1:3">
      <c r="A123" s="191"/>
    </row>
  </sheetData>
  <sheetProtection algorithmName="SHA-512" hashValue="XwiONLR4qoUWSxXcOAt3plnQrzjTojIw6yMV4gKr+ljV7g5nLRQsyGA6ooEVbRvMhz+fR4lgqFZQTYcJeexp0g==" saltValue="cisLtCrcZx4/0M0eMKtkMA==" spinCount="100000" sheet="1" formatColumns="0" formatRows="0"/>
  <protectedRanges>
    <protectedRange password="DDF4" sqref="B3:B6 C9:C10 C13:C28 A28 C31:C39 C42:C43 C46:C48 C58:C73 C76 A85 A99:A101 C99:C101 C83:C85 C105:C106 C88:C95 C97 D94" name="one"/>
  </protectedRanges>
  <mergeCells count="3">
    <mergeCell ref="A1:C1"/>
    <mergeCell ref="B3:D3"/>
    <mergeCell ref="A112:D112"/>
  </mergeCells>
  <phoneticPr fontId="19" type="noConversion"/>
  <pageMargins left="0.75" right="0.75" top="1" bottom="1" header="0.5" footer="0.5"/>
  <pageSetup scale="9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AW106"/>
  <sheetViews>
    <sheetView zoomScale="115" zoomScaleNormal="115" workbookViewId="0">
      <selection activeCell="H8" sqref="H8"/>
    </sheetView>
  </sheetViews>
  <sheetFormatPr defaultColWidth="8.85546875" defaultRowHeight="12.75"/>
  <cols>
    <col min="1" max="1" width="22.85546875" style="520" customWidth="1"/>
    <col min="2" max="4" width="8.85546875" style="520"/>
    <col min="5" max="5" width="10" style="520" bestFit="1" customWidth="1"/>
    <col min="6" max="6" width="17.42578125" style="520" customWidth="1"/>
    <col min="7" max="7" width="10.5703125" style="520" hidden="1" customWidth="1"/>
    <col min="8" max="8" width="11.28515625" style="520" customWidth="1"/>
    <col min="9" max="9" width="10.5703125" style="520" customWidth="1"/>
    <col min="10" max="11" width="10" style="520" customWidth="1"/>
    <col min="12" max="12" width="11.42578125" style="520" customWidth="1"/>
    <col min="13" max="13" width="19.85546875" style="520" customWidth="1"/>
    <col min="14" max="15" width="13" style="520" customWidth="1"/>
    <col min="16" max="16" width="11" style="520" customWidth="1"/>
    <col min="17" max="17" width="12.42578125" style="520" customWidth="1"/>
    <col min="18" max="18" width="16.140625" style="520" customWidth="1"/>
    <col min="19" max="19" width="15.42578125" style="520" customWidth="1"/>
    <col min="20" max="20" width="20.140625" style="520" customWidth="1"/>
    <col min="21" max="28" width="8.85546875" style="520"/>
    <col min="29" max="29" width="13.42578125" style="520" customWidth="1"/>
    <col min="30" max="37" width="8.85546875" style="520"/>
    <col min="38" max="38" width="28.42578125" style="520" customWidth="1"/>
    <col min="39" max="39" width="13" style="520" customWidth="1"/>
    <col min="40" max="40" width="12.140625" style="520" bestFit="1" customWidth="1"/>
    <col min="41" max="41" width="13.5703125" style="520" bestFit="1" customWidth="1"/>
    <col min="42" max="42" width="13.140625" style="520" bestFit="1" customWidth="1"/>
    <col min="43" max="46" width="12.140625" style="520" bestFit="1" customWidth="1"/>
    <col min="47" max="16384" width="8.85546875" style="520"/>
  </cols>
  <sheetData>
    <row r="1" spans="1:46" ht="14.25">
      <c r="A1" s="1180" t="s">
        <v>790</v>
      </c>
      <c r="B1" s="1180"/>
      <c r="C1" s="1180"/>
      <c r="D1" s="1180"/>
      <c r="E1" s="1180"/>
      <c r="F1" s="1180"/>
      <c r="G1" s="1180"/>
      <c r="H1" s="1180"/>
      <c r="I1" s="1180"/>
      <c r="J1" s="1180"/>
      <c r="K1" s="792"/>
      <c r="L1" s="326"/>
      <c r="M1" s="326"/>
      <c r="N1" s="326"/>
      <c r="O1" s="326"/>
      <c r="P1" s="326"/>
    </row>
    <row r="2" spans="1:46" ht="15">
      <c r="A2" s="1181" t="str">
        <f>'Application Form'!B4</f>
        <v>Your Project Name Here</v>
      </c>
      <c r="B2" s="1181"/>
      <c r="C2" s="1181"/>
      <c r="D2" s="1181"/>
      <c r="E2" s="1181"/>
      <c r="F2" s="1181"/>
      <c r="G2" s="1181"/>
      <c r="H2" s="1181"/>
      <c r="I2" s="1181"/>
      <c r="J2" s="1181"/>
      <c r="K2" s="793"/>
      <c r="L2" s="326"/>
      <c r="M2" s="326"/>
      <c r="N2" s="326"/>
      <c r="O2" s="326"/>
      <c r="P2" s="326"/>
    </row>
    <row r="3" spans="1:46" ht="15">
      <c r="A3" s="1181" t="s">
        <v>799</v>
      </c>
      <c r="B3" s="1181"/>
      <c r="C3" s="1181"/>
      <c r="D3" s="1181"/>
      <c r="E3" s="1181"/>
      <c r="F3" s="1181"/>
      <c r="G3" s="1181"/>
      <c r="H3" s="1181"/>
      <c r="I3" s="1181"/>
      <c r="J3" s="1181"/>
      <c r="K3" s="794"/>
      <c r="L3" s="795"/>
      <c r="M3" s="795"/>
      <c r="N3" s="795"/>
      <c r="O3" s="795"/>
      <c r="P3" s="795"/>
      <c r="AB3">
        <v>1.5</v>
      </c>
      <c r="AC3"/>
      <c r="AD3"/>
      <c r="AE3"/>
      <c r="AF3"/>
      <c r="AG3"/>
      <c r="AH3"/>
      <c r="AI3"/>
    </row>
    <row r="4" spans="1:46" ht="15">
      <c r="A4" s="796" t="s">
        <v>70</v>
      </c>
      <c r="B4" s="797"/>
      <c r="C4" s="798"/>
      <c r="D4" s="798"/>
      <c r="E4" s="798"/>
      <c r="F4" s="798"/>
      <c r="G4" s="798"/>
      <c r="H4" s="798"/>
      <c r="I4" s="798"/>
      <c r="J4" s="798"/>
      <c r="K4" s="798"/>
      <c r="L4" s="795"/>
      <c r="M4" s="795"/>
      <c r="N4" s="795"/>
      <c r="O4" s="795"/>
      <c r="P4" s="795"/>
      <c r="AB4" s="191" t="s">
        <v>689</v>
      </c>
      <c r="AC4">
        <v>2024</v>
      </c>
      <c r="AD4"/>
      <c r="AE4"/>
      <c r="AF4"/>
      <c r="AG4"/>
      <c r="AH4"/>
      <c r="AI4"/>
    </row>
    <row r="5" spans="1:46" ht="15.75" thickBot="1">
      <c r="A5" s="796"/>
      <c r="B5" s="797"/>
      <c r="C5" s="798"/>
      <c r="D5" s="798"/>
      <c r="E5" s="798"/>
      <c r="F5" s="798"/>
      <c r="G5" s="798"/>
      <c r="H5" s="798"/>
      <c r="I5" s="798"/>
      <c r="J5" s="798"/>
      <c r="K5" s="798"/>
      <c r="L5" s="795"/>
      <c r="M5" s="795"/>
      <c r="N5" s="795"/>
      <c r="O5" s="795"/>
      <c r="P5" s="795"/>
      <c r="AB5"/>
      <c r="AC5" t="s">
        <v>801</v>
      </c>
      <c r="AD5"/>
      <c r="AE5"/>
      <c r="AF5"/>
      <c r="AG5"/>
      <c r="AH5"/>
      <c r="AI5"/>
    </row>
    <row r="6" spans="1:46" ht="15.75" thickBot="1">
      <c r="A6" s="89" t="s">
        <v>164</v>
      </c>
      <c r="B6" s="17"/>
      <c r="C6" s="17"/>
      <c r="D6" s="17"/>
      <c r="E6" s="17"/>
      <c r="F6" s="17"/>
      <c r="G6" s="17"/>
      <c r="H6" s="17"/>
      <c r="I6" s="17"/>
      <c r="J6" s="17"/>
      <c r="K6" s="17"/>
      <c r="L6" s="17"/>
      <c r="M6" s="17"/>
      <c r="N6" s="17"/>
      <c r="O6" s="17"/>
      <c r="P6" s="17"/>
      <c r="Q6" s="17"/>
      <c r="R6"/>
      <c r="S6"/>
      <c r="T6"/>
      <c r="U6" s="191"/>
      <c r="V6"/>
      <c r="W6"/>
      <c r="X6"/>
      <c r="Y6"/>
      <c r="AC6" s="1175" t="s">
        <v>690</v>
      </c>
      <c r="AD6" s="1176"/>
      <c r="AE6" s="1176"/>
      <c r="AF6" s="1176"/>
      <c r="AG6" s="1176"/>
      <c r="AH6" s="1176"/>
      <c r="AI6" s="1176"/>
      <c r="AJ6" s="1177"/>
    </row>
    <row r="7" spans="1:46" ht="78" customHeight="1" thickBot="1">
      <c r="A7" s="854" t="s">
        <v>74</v>
      </c>
      <c r="B7" s="855" t="s">
        <v>71</v>
      </c>
      <c r="C7" s="855" t="s">
        <v>205</v>
      </c>
      <c r="D7" s="855" t="s">
        <v>687</v>
      </c>
      <c r="E7" s="855" t="s">
        <v>73</v>
      </c>
      <c r="F7" s="856" t="s">
        <v>688</v>
      </c>
      <c r="G7" s="857" t="s">
        <v>766</v>
      </c>
      <c r="H7" s="858" t="s">
        <v>177</v>
      </c>
      <c r="I7" s="856" t="s">
        <v>178</v>
      </c>
      <c r="J7" s="855" t="s">
        <v>165</v>
      </c>
      <c r="K7" s="855" t="s">
        <v>761</v>
      </c>
      <c r="L7" s="856" t="s">
        <v>754</v>
      </c>
      <c r="M7" s="855" t="s">
        <v>752</v>
      </c>
      <c r="N7" s="855" t="s">
        <v>753</v>
      </c>
      <c r="O7" s="855" t="s">
        <v>825</v>
      </c>
      <c r="P7" s="856" t="s">
        <v>781</v>
      </c>
      <c r="Q7" s="856" t="s">
        <v>782</v>
      </c>
      <c r="R7" s="856" t="s">
        <v>709</v>
      </c>
      <c r="S7" s="856" t="s">
        <v>783</v>
      </c>
      <c r="T7" s="859" t="s">
        <v>784</v>
      </c>
      <c r="U7" s="855" t="s">
        <v>710</v>
      </c>
      <c r="V7" s="855" t="s">
        <v>711</v>
      </c>
      <c r="W7" s="855" t="s">
        <v>712</v>
      </c>
      <c r="X7" s="855" t="s">
        <v>785</v>
      </c>
      <c r="Y7" s="860" t="s">
        <v>786</v>
      </c>
      <c r="Z7" s="800"/>
      <c r="AC7" s="910" t="s">
        <v>691</v>
      </c>
      <c r="AD7" s="911"/>
      <c r="AE7" s="911"/>
      <c r="AF7" s="912">
        <v>0</v>
      </c>
      <c r="AG7" s="912">
        <v>1</v>
      </c>
      <c r="AH7" s="912">
        <v>2</v>
      </c>
      <c r="AI7" s="912">
        <v>3</v>
      </c>
      <c r="AJ7" s="913">
        <v>4</v>
      </c>
      <c r="AM7" s="1145" t="s">
        <v>757</v>
      </c>
      <c r="AN7" s="1146"/>
      <c r="AO7" s="1146"/>
      <c r="AP7" s="1146"/>
      <c r="AQ7" s="1147"/>
    </row>
    <row r="8" spans="1:46" ht="27.75" customHeight="1">
      <c r="A8" s="196">
        <v>20</v>
      </c>
      <c r="B8" s="13"/>
      <c r="C8" s="611"/>
      <c r="D8" s="170"/>
      <c r="E8" s="160"/>
      <c r="F8" s="609"/>
      <c r="G8" s="871" t="str">
        <f>IF(F8="","",A8/100*IF(F8=1.5,INDEX($AM$30:$AM$35,MATCH(C8,$AL$30:$AL$35,0)),INDEX($AP$30:$AP$35,MATCH(C8,$AO$30:$AO$35,0))))</f>
        <v/>
      </c>
      <c r="H8" s="853">
        <f>IF(A8="",0,IF(F8=1.5,INDEX($AF$8:$AJ$22,MATCH(A8,$AE$8:$AE$22,0),MATCH(C8,$AF$7:$AJ$7,0)),(INDEX($AF$26:$AJ$37,MATCH(A8,$AE$26:$AE$37,0),MATCH(C8,$AF$25:$AJ$25,0)))))</f>
        <v>545</v>
      </c>
      <c r="I8" s="653"/>
      <c r="J8" s="161"/>
      <c r="K8" s="691"/>
      <c r="L8" s="626"/>
      <c r="M8" s="861">
        <f t="shared" ref="M8:M23" si="0">H8-I8</f>
        <v>545</v>
      </c>
      <c r="N8" s="861">
        <f>M8*B8</f>
        <v>0</v>
      </c>
      <c r="O8" s="861">
        <f>K8*L8-M8*L8</f>
        <v>0</v>
      </c>
      <c r="P8" s="197"/>
      <c r="Q8" s="197"/>
      <c r="R8" s="197"/>
      <c r="S8" s="619"/>
      <c r="T8" s="801"/>
      <c r="U8" s="801"/>
      <c r="V8" s="801"/>
      <c r="W8" s="801"/>
      <c r="X8" s="801"/>
      <c r="Y8" s="802"/>
      <c r="AC8" s="914" t="s">
        <v>692</v>
      </c>
      <c r="AD8" s="915"/>
      <c r="AE8" s="605">
        <v>20</v>
      </c>
      <c r="AF8" s="603">
        <v>545</v>
      </c>
      <c r="AG8" s="603">
        <v>583</v>
      </c>
      <c r="AH8" s="603">
        <v>700</v>
      </c>
      <c r="AI8" s="603">
        <v>809</v>
      </c>
      <c r="AJ8" s="604">
        <v>903</v>
      </c>
      <c r="AM8" s="937">
        <v>0</v>
      </c>
      <c r="AN8" s="938">
        <v>1</v>
      </c>
      <c r="AO8" s="938">
        <v>2</v>
      </c>
      <c r="AP8" s="938">
        <v>3</v>
      </c>
      <c r="AQ8" s="939">
        <v>4</v>
      </c>
    </row>
    <row r="9" spans="1:46" ht="15">
      <c r="A9" s="193">
        <v>20</v>
      </c>
      <c r="B9" s="8"/>
      <c r="C9" s="612"/>
      <c r="D9" s="598"/>
      <c r="E9" s="163"/>
      <c r="F9" s="610"/>
      <c r="G9" s="871" t="str">
        <f t="shared" ref="G9:G23" si="1">IF(F9="","",A9/100*IF(F9=1.5,INDEX($AM$30:$AM$35,MATCH(C9,$AL$30:$AL$35,0)),INDEX($AP$30:$AP$35,MATCH(C9,$AO$30:$AO$35,0))))</f>
        <v/>
      </c>
      <c r="H9" s="853">
        <f t="shared" ref="H9:H23" si="2">IF(A9="",0,IF(F9=1.5,INDEX($AF$8:$AJ$22,MATCH(A9,$AE$8:$AE$22,0),MATCH(C9,$AF$7:$AJ$7,0)),(INDEX($AF$26:$AJ$37,MATCH(A9,$AE$26:$AE$37,0),MATCH(C9,$AF$25:$AJ$25,0)))))</f>
        <v>545</v>
      </c>
      <c r="I9" s="654"/>
      <c r="J9" s="12"/>
      <c r="K9" s="12"/>
      <c r="L9" s="337"/>
      <c r="M9" s="861">
        <f t="shared" si="0"/>
        <v>545</v>
      </c>
      <c r="N9" s="861">
        <f t="shared" ref="N9:N23" si="3">M9*B9</f>
        <v>0</v>
      </c>
      <c r="O9" s="861">
        <f t="shared" ref="O9:O23" si="4">K9*L9-M9*L9</f>
        <v>0</v>
      </c>
      <c r="P9" s="197"/>
      <c r="Q9" s="197"/>
      <c r="R9" s="192"/>
      <c r="S9" s="620"/>
      <c r="T9" s="737"/>
      <c r="U9" s="737"/>
      <c r="V9" s="737"/>
      <c r="W9" s="737"/>
      <c r="X9" s="737"/>
      <c r="Y9" s="805"/>
      <c r="AC9" s="914"/>
      <c r="AD9" s="915"/>
      <c r="AE9" s="605">
        <v>25</v>
      </c>
      <c r="AF9" s="603">
        <v>681</v>
      </c>
      <c r="AG9" s="603">
        <v>729</v>
      </c>
      <c r="AH9" s="603">
        <v>875</v>
      </c>
      <c r="AI9" s="603">
        <v>1012</v>
      </c>
      <c r="AJ9" s="604">
        <v>1128</v>
      </c>
      <c r="AM9" s="940">
        <v>1846</v>
      </c>
      <c r="AN9" s="941">
        <v>2225</v>
      </c>
      <c r="AO9" s="941">
        <v>2729</v>
      </c>
      <c r="AP9" s="941">
        <v>3607</v>
      </c>
      <c r="AQ9" s="942">
        <v>4294</v>
      </c>
    </row>
    <row r="10" spans="1:46" ht="15">
      <c r="A10" s="193">
        <v>30</v>
      </c>
      <c r="B10" s="8"/>
      <c r="C10" s="612"/>
      <c r="D10" s="598"/>
      <c r="E10" s="163"/>
      <c r="F10" s="610"/>
      <c r="G10" s="871" t="str">
        <f t="shared" si="1"/>
        <v/>
      </c>
      <c r="H10" s="853">
        <f t="shared" si="2"/>
        <v>817</v>
      </c>
      <c r="I10" s="654"/>
      <c r="J10" s="12"/>
      <c r="K10" s="12"/>
      <c r="L10" s="337"/>
      <c r="M10" s="861">
        <f t="shared" si="0"/>
        <v>817</v>
      </c>
      <c r="N10" s="861">
        <f t="shared" si="3"/>
        <v>0</v>
      </c>
      <c r="O10" s="861">
        <f t="shared" si="4"/>
        <v>0</v>
      </c>
      <c r="P10" s="149"/>
      <c r="Q10" s="149"/>
      <c r="R10" s="149"/>
      <c r="S10" s="620"/>
      <c r="T10" s="737"/>
      <c r="U10" s="737"/>
      <c r="V10" s="737"/>
      <c r="W10" s="737"/>
      <c r="X10" s="737"/>
      <c r="Y10" s="805"/>
      <c r="AC10" s="914"/>
      <c r="AD10" s="915"/>
      <c r="AE10" s="605">
        <v>30</v>
      </c>
      <c r="AF10" s="603">
        <v>817</v>
      </c>
      <c r="AG10" s="603">
        <v>875</v>
      </c>
      <c r="AH10" s="603">
        <v>1051</v>
      </c>
      <c r="AI10" s="603">
        <v>1214</v>
      </c>
      <c r="AJ10" s="604">
        <v>1354</v>
      </c>
      <c r="AM10" s="1148" t="s">
        <v>758</v>
      </c>
      <c r="AN10" s="1149"/>
      <c r="AO10" s="1150">
        <v>45323</v>
      </c>
      <c r="AP10" s="1151"/>
      <c r="AQ10" s="1152"/>
    </row>
    <row r="11" spans="1:46" ht="15.75" thickBot="1">
      <c r="A11" s="193">
        <v>30</v>
      </c>
      <c r="B11" s="8"/>
      <c r="C11" s="612"/>
      <c r="D11" s="598"/>
      <c r="E11" s="163"/>
      <c r="F11" s="610"/>
      <c r="G11" s="871" t="str">
        <f t="shared" si="1"/>
        <v/>
      </c>
      <c r="H11" s="853">
        <f t="shared" si="2"/>
        <v>817</v>
      </c>
      <c r="I11" s="654"/>
      <c r="J11" s="12"/>
      <c r="K11" s="12"/>
      <c r="L11" s="337"/>
      <c r="M11" s="861">
        <f t="shared" si="0"/>
        <v>817</v>
      </c>
      <c r="N11" s="861">
        <f t="shared" si="3"/>
        <v>0</v>
      </c>
      <c r="O11" s="861">
        <f t="shared" si="4"/>
        <v>0</v>
      </c>
      <c r="P11" s="149"/>
      <c r="Q11" s="149"/>
      <c r="R11" s="149"/>
      <c r="S11" s="620"/>
      <c r="T11" s="737"/>
      <c r="U11" s="737"/>
      <c r="V11" s="737"/>
      <c r="W11" s="737"/>
      <c r="X11" s="737"/>
      <c r="Y11" s="805"/>
      <c r="AC11" s="916" t="s">
        <v>693</v>
      </c>
      <c r="AD11" s="917"/>
      <c r="AE11" s="606">
        <v>35</v>
      </c>
      <c r="AF11" s="603">
        <v>953</v>
      </c>
      <c r="AG11" s="603">
        <v>1021</v>
      </c>
      <c r="AH11" s="603">
        <v>1226</v>
      </c>
      <c r="AI11" s="603">
        <v>1416</v>
      </c>
      <c r="AJ11" s="604">
        <v>1580</v>
      </c>
      <c r="AM11" s="943" t="s">
        <v>759</v>
      </c>
      <c r="AN11" s="1153" t="s">
        <v>760</v>
      </c>
      <c r="AO11" s="1153"/>
      <c r="AP11" s="1153"/>
      <c r="AQ11" s="1154"/>
    </row>
    <row r="12" spans="1:46" ht="15">
      <c r="A12" s="193">
        <v>40</v>
      </c>
      <c r="B12" s="8"/>
      <c r="C12" s="612"/>
      <c r="D12" s="598"/>
      <c r="E12" s="163"/>
      <c r="F12" s="610"/>
      <c r="G12" s="871" t="str">
        <f t="shared" si="1"/>
        <v/>
      </c>
      <c r="H12" s="853">
        <f t="shared" si="2"/>
        <v>1090</v>
      </c>
      <c r="I12" s="654"/>
      <c r="J12" s="12"/>
      <c r="K12" s="12"/>
      <c r="L12" s="337"/>
      <c r="M12" s="861">
        <f t="shared" si="0"/>
        <v>1090</v>
      </c>
      <c r="N12" s="861">
        <f t="shared" si="3"/>
        <v>0</v>
      </c>
      <c r="O12" s="861">
        <f t="shared" si="4"/>
        <v>0</v>
      </c>
      <c r="P12" s="149"/>
      <c r="Q12" s="149"/>
      <c r="R12" s="149"/>
      <c r="S12" s="620"/>
      <c r="T12" s="737"/>
      <c r="U12" s="737"/>
      <c r="V12" s="737"/>
      <c r="W12" s="737"/>
      <c r="X12" s="737"/>
      <c r="Y12" s="805"/>
      <c r="AC12" s="918"/>
      <c r="AD12" s="917"/>
      <c r="AE12" s="606">
        <v>40</v>
      </c>
      <c r="AF12" s="603">
        <v>1090</v>
      </c>
      <c r="AG12" s="603">
        <v>1167</v>
      </c>
      <c r="AH12" s="603">
        <v>1401</v>
      </c>
      <c r="AI12" s="603">
        <v>1619</v>
      </c>
      <c r="AJ12" s="604">
        <v>1806</v>
      </c>
    </row>
    <row r="13" spans="1:46" ht="15">
      <c r="A13" s="193">
        <v>40</v>
      </c>
      <c r="B13" s="8"/>
      <c r="C13" s="612"/>
      <c r="D13" s="598"/>
      <c r="E13" s="163"/>
      <c r="F13" s="610"/>
      <c r="G13" s="871" t="str">
        <f t="shared" si="1"/>
        <v/>
      </c>
      <c r="H13" s="853">
        <f t="shared" si="2"/>
        <v>1090</v>
      </c>
      <c r="I13" s="654"/>
      <c r="J13" s="12"/>
      <c r="K13" s="12"/>
      <c r="L13" s="337"/>
      <c r="M13" s="861">
        <f t="shared" si="0"/>
        <v>1090</v>
      </c>
      <c r="N13" s="861">
        <f t="shared" si="3"/>
        <v>0</v>
      </c>
      <c r="O13" s="861">
        <f t="shared" si="4"/>
        <v>0</v>
      </c>
      <c r="P13" s="149"/>
      <c r="Q13" s="149"/>
      <c r="R13" s="149"/>
      <c r="S13" s="620"/>
      <c r="T13" s="737"/>
      <c r="U13" s="737"/>
      <c r="V13" s="737"/>
      <c r="W13" s="737"/>
      <c r="X13" s="737"/>
      <c r="Y13" s="805"/>
      <c r="AC13" s="918"/>
      <c r="AD13" s="917"/>
      <c r="AE13" s="606">
        <v>45</v>
      </c>
      <c r="AF13" s="603">
        <v>1226</v>
      </c>
      <c r="AG13" s="603">
        <v>1313</v>
      </c>
      <c r="AH13" s="603">
        <v>1576</v>
      </c>
      <c r="AI13" s="603">
        <v>1821</v>
      </c>
      <c r="AJ13" s="604">
        <v>2031</v>
      </c>
    </row>
    <row r="14" spans="1:46" ht="15">
      <c r="A14" s="193">
        <v>40</v>
      </c>
      <c r="B14" s="8"/>
      <c r="C14" s="612"/>
      <c r="D14" s="598"/>
      <c r="E14" s="163"/>
      <c r="F14" s="610"/>
      <c r="G14" s="871" t="str">
        <f t="shared" si="1"/>
        <v/>
      </c>
      <c r="H14" s="853">
        <f t="shared" si="2"/>
        <v>1090</v>
      </c>
      <c r="I14" s="654"/>
      <c r="J14" s="12"/>
      <c r="K14" s="12"/>
      <c r="L14" s="337"/>
      <c r="M14" s="861">
        <f t="shared" si="0"/>
        <v>1090</v>
      </c>
      <c r="N14" s="861">
        <f t="shared" si="3"/>
        <v>0</v>
      </c>
      <c r="O14" s="861">
        <f t="shared" si="4"/>
        <v>0</v>
      </c>
      <c r="P14" s="149"/>
      <c r="Q14" s="149"/>
      <c r="R14" s="149"/>
      <c r="S14" s="620"/>
      <c r="T14" s="737"/>
      <c r="U14" s="737"/>
      <c r="V14" s="737"/>
      <c r="W14" s="737"/>
      <c r="X14" s="737"/>
      <c r="Y14" s="805"/>
      <c r="AC14" s="918"/>
      <c r="AD14" s="917"/>
      <c r="AE14" s="606">
        <v>50</v>
      </c>
      <c r="AF14" s="603">
        <v>1362</v>
      </c>
      <c r="AG14" s="603">
        <v>1459</v>
      </c>
      <c r="AH14" s="603">
        <v>1751</v>
      </c>
      <c r="AI14" s="603">
        <v>2024</v>
      </c>
      <c r="AJ14" s="604">
        <v>2257</v>
      </c>
      <c r="AL14" s="932"/>
      <c r="AM14" s="933" t="s">
        <v>800</v>
      </c>
      <c r="AN14" s="934"/>
      <c r="AO14" s="934"/>
      <c r="AP14" s="934"/>
      <c r="AQ14" s="934"/>
      <c r="AR14" s="934"/>
      <c r="AS14" s="934"/>
      <c r="AT14" s="935"/>
    </row>
    <row r="15" spans="1:46" ht="15">
      <c r="A15" s="193">
        <v>60</v>
      </c>
      <c r="B15" s="8"/>
      <c r="C15" s="612"/>
      <c r="D15" s="598"/>
      <c r="E15" s="163"/>
      <c r="F15" s="610"/>
      <c r="G15" s="871" t="str">
        <f t="shared" si="1"/>
        <v/>
      </c>
      <c r="H15" s="853">
        <f t="shared" si="2"/>
        <v>1635</v>
      </c>
      <c r="I15" s="654"/>
      <c r="J15" s="12"/>
      <c r="K15" s="12"/>
      <c r="L15" s="337"/>
      <c r="M15" s="861">
        <f t="shared" si="0"/>
        <v>1635</v>
      </c>
      <c r="N15" s="861">
        <f t="shared" si="3"/>
        <v>0</v>
      </c>
      <c r="O15" s="861">
        <f t="shared" si="4"/>
        <v>0</v>
      </c>
      <c r="P15" s="149"/>
      <c r="Q15" s="149"/>
      <c r="R15" s="149"/>
      <c r="S15" s="620"/>
      <c r="T15" s="737"/>
      <c r="U15" s="737"/>
      <c r="V15" s="737"/>
      <c r="W15" s="737"/>
      <c r="X15" s="737"/>
      <c r="Y15" s="805"/>
      <c r="AC15" s="919" t="s">
        <v>694</v>
      </c>
      <c r="AD15" s="920"/>
      <c r="AE15" s="607">
        <v>55</v>
      </c>
      <c r="AF15" s="603">
        <v>1498</v>
      </c>
      <c r="AG15" s="603">
        <v>1605</v>
      </c>
      <c r="AH15" s="603">
        <v>1927</v>
      </c>
      <c r="AI15" s="603">
        <v>2226</v>
      </c>
      <c r="AJ15" s="604">
        <v>2483</v>
      </c>
      <c r="AL15" s="591" t="s">
        <v>767</v>
      </c>
      <c r="AM15" s="591">
        <v>1</v>
      </c>
      <c r="AN15" s="591">
        <v>2</v>
      </c>
      <c r="AO15" s="591">
        <v>3</v>
      </c>
      <c r="AP15" s="591">
        <v>4</v>
      </c>
      <c r="AQ15" s="591">
        <v>5</v>
      </c>
      <c r="AR15" s="591">
        <v>6</v>
      </c>
      <c r="AS15" s="591">
        <v>7</v>
      </c>
      <c r="AT15" s="591">
        <v>8</v>
      </c>
    </row>
    <row r="16" spans="1:46" ht="15">
      <c r="A16" s="193">
        <v>80</v>
      </c>
      <c r="B16" s="8"/>
      <c r="C16" s="612"/>
      <c r="D16" s="598"/>
      <c r="E16" s="163"/>
      <c r="F16" s="610"/>
      <c r="G16" s="871" t="str">
        <f t="shared" si="1"/>
        <v/>
      </c>
      <c r="H16" s="853">
        <f t="shared" si="2"/>
        <v>2180</v>
      </c>
      <c r="I16" s="654"/>
      <c r="J16" s="12"/>
      <c r="K16" s="12"/>
      <c r="L16" s="337"/>
      <c r="M16" s="861">
        <f t="shared" si="0"/>
        <v>2180</v>
      </c>
      <c r="N16" s="861">
        <f t="shared" si="3"/>
        <v>0</v>
      </c>
      <c r="O16" s="861">
        <f t="shared" si="4"/>
        <v>0</v>
      </c>
      <c r="P16" s="149"/>
      <c r="Q16" s="149"/>
      <c r="R16" s="149"/>
      <c r="S16" s="620"/>
      <c r="T16" s="737"/>
      <c r="U16" s="737"/>
      <c r="V16" s="737"/>
      <c r="W16" s="737"/>
      <c r="X16" s="737"/>
      <c r="Y16" s="805"/>
      <c r="AC16" s="921"/>
      <c r="AD16" s="920"/>
      <c r="AE16" s="607">
        <v>60</v>
      </c>
      <c r="AF16" s="599">
        <v>1635</v>
      </c>
      <c r="AG16" s="599">
        <v>1751</v>
      </c>
      <c r="AH16" s="599">
        <v>2102</v>
      </c>
      <c r="AI16" s="599">
        <v>2428</v>
      </c>
      <c r="AJ16" s="600">
        <v>2709</v>
      </c>
      <c r="AL16" s="927" t="s">
        <v>768</v>
      </c>
      <c r="AM16" s="936">
        <v>109000</v>
      </c>
      <c r="AN16" s="936">
        <v>124550</v>
      </c>
      <c r="AO16" s="936">
        <v>140150</v>
      </c>
      <c r="AP16" s="936">
        <v>155700</v>
      </c>
      <c r="AQ16" s="936">
        <v>168150</v>
      </c>
      <c r="AR16" s="936">
        <v>180600</v>
      </c>
      <c r="AS16" s="936">
        <v>193050</v>
      </c>
      <c r="AT16" s="936">
        <v>205500</v>
      </c>
    </row>
    <row r="17" spans="1:49" ht="15">
      <c r="A17" s="194">
        <v>80</v>
      </c>
      <c r="B17" s="12"/>
      <c r="C17" s="612"/>
      <c r="D17" s="598"/>
      <c r="E17" s="163"/>
      <c r="F17" s="610"/>
      <c r="G17" s="871" t="str">
        <f t="shared" si="1"/>
        <v/>
      </c>
      <c r="H17" s="853">
        <f t="shared" si="2"/>
        <v>2180</v>
      </c>
      <c r="I17" s="654"/>
      <c r="J17" s="12"/>
      <c r="K17" s="12"/>
      <c r="L17" s="337"/>
      <c r="M17" s="861">
        <f t="shared" si="0"/>
        <v>2180</v>
      </c>
      <c r="N17" s="861">
        <f t="shared" si="3"/>
        <v>0</v>
      </c>
      <c r="O17" s="861">
        <f t="shared" si="4"/>
        <v>0</v>
      </c>
      <c r="P17" s="149"/>
      <c r="Q17" s="149"/>
      <c r="R17" s="149"/>
      <c r="S17" s="620"/>
      <c r="T17" s="737"/>
      <c r="U17" s="737"/>
      <c r="V17" s="737"/>
      <c r="W17" s="737"/>
      <c r="X17" s="737"/>
      <c r="Y17" s="805"/>
      <c r="AC17" s="809"/>
      <c r="AD17" s="807"/>
      <c r="AE17" s="808">
        <v>70</v>
      </c>
      <c r="AF17" s="810"/>
      <c r="AG17" s="810"/>
      <c r="AH17" s="810"/>
      <c r="AI17" s="810"/>
      <c r="AJ17" s="811"/>
      <c r="AL17" s="634">
        <v>0.2</v>
      </c>
      <c r="AM17" s="633">
        <f t="shared" ref="AM17:AM26" si="5">AL17*$AM$16</f>
        <v>21800</v>
      </c>
      <c r="AN17" s="633">
        <f t="shared" ref="AN17:AN26" si="6">AL17*$AN$16</f>
        <v>24910</v>
      </c>
      <c r="AO17" s="633">
        <f>AL17*$AO$16</f>
        <v>28030</v>
      </c>
      <c r="AP17" s="633">
        <f t="shared" ref="AP17:AP26" si="7">AL17*$AP$16</f>
        <v>31140</v>
      </c>
      <c r="AQ17" s="633">
        <f t="shared" ref="AQ17:AQ26" si="8">AL17*$AQ$16</f>
        <v>33630</v>
      </c>
      <c r="AR17" s="633">
        <f t="shared" ref="AR17:AR26" si="9">AL17*$AR$16</f>
        <v>36120</v>
      </c>
      <c r="AS17" s="633">
        <f t="shared" ref="AS17:AS26" si="10">AL17*$AS$16</f>
        <v>38610</v>
      </c>
      <c r="AT17" s="633">
        <f t="shared" ref="AT17:AT26" si="11">AL17*$AT$16</f>
        <v>41100</v>
      </c>
    </row>
    <row r="18" spans="1:49" ht="15">
      <c r="A18" s="195">
        <v>60</v>
      </c>
      <c r="B18" s="12"/>
      <c r="C18" s="612"/>
      <c r="D18" s="598"/>
      <c r="E18" s="163"/>
      <c r="F18" s="610"/>
      <c r="G18" s="871" t="str">
        <f t="shared" si="1"/>
        <v/>
      </c>
      <c r="H18" s="853">
        <f t="shared" si="2"/>
        <v>1635</v>
      </c>
      <c r="I18" s="654"/>
      <c r="J18" s="8"/>
      <c r="K18" s="8"/>
      <c r="L18" s="337"/>
      <c r="M18" s="861">
        <f t="shared" si="0"/>
        <v>1635</v>
      </c>
      <c r="N18" s="861">
        <f t="shared" si="3"/>
        <v>0</v>
      </c>
      <c r="O18" s="861">
        <f t="shared" si="4"/>
        <v>0</v>
      </c>
      <c r="P18" s="149"/>
      <c r="Q18" s="149"/>
      <c r="R18" s="149"/>
      <c r="S18" s="620"/>
      <c r="T18" s="737"/>
      <c r="U18" s="737"/>
      <c r="V18" s="737"/>
      <c r="W18" s="737"/>
      <c r="X18" s="737"/>
      <c r="Y18" s="805"/>
      <c r="AC18" s="809"/>
      <c r="AD18" s="807"/>
      <c r="AE18" s="607">
        <v>80</v>
      </c>
      <c r="AF18" s="599">
        <v>2180</v>
      </c>
      <c r="AG18" s="599">
        <v>2335</v>
      </c>
      <c r="AH18" s="599">
        <v>2803</v>
      </c>
      <c r="AI18" s="599">
        <v>3238</v>
      </c>
      <c r="AJ18" s="600">
        <v>3612</v>
      </c>
      <c r="AL18" s="634">
        <v>0.3</v>
      </c>
      <c r="AM18" s="633">
        <f t="shared" si="5"/>
        <v>32700</v>
      </c>
      <c r="AN18" s="633">
        <f t="shared" si="6"/>
        <v>37365</v>
      </c>
      <c r="AO18" s="633">
        <f t="shared" ref="AO18:AO26" si="12">AL18*$AN$16</f>
        <v>37365</v>
      </c>
      <c r="AP18" s="633">
        <f t="shared" si="7"/>
        <v>46710</v>
      </c>
      <c r="AQ18" s="633">
        <f t="shared" si="8"/>
        <v>50445</v>
      </c>
      <c r="AR18" s="633">
        <f t="shared" si="9"/>
        <v>54180</v>
      </c>
      <c r="AS18" s="633">
        <f t="shared" si="10"/>
        <v>57915</v>
      </c>
      <c r="AT18" s="633">
        <f t="shared" si="11"/>
        <v>61650</v>
      </c>
      <c r="AU18" s="717"/>
      <c r="AV18" s="717"/>
    </row>
    <row r="19" spans="1:49" ht="15">
      <c r="A19" s="195">
        <v>60</v>
      </c>
      <c r="B19" s="12"/>
      <c r="C19" s="612"/>
      <c r="D19" s="598"/>
      <c r="E19" s="163"/>
      <c r="F19" s="610"/>
      <c r="G19" s="871" t="str">
        <f t="shared" si="1"/>
        <v/>
      </c>
      <c r="H19" s="853">
        <f t="shared" si="2"/>
        <v>1635</v>
      </c>
      <c r="I19" s="654"/>
      <c r="J19" s="8"/>
      <c r="K19" s="8"/>
      <c r="L19" s="337"/>
      <c r="M19" s="861">
        <f t="shared" si="0"/>
        <v>1635</v>
      </c>
      <c r="N19" s="861">
        <f t="shared" si="3"/>
        <v>0</v>
      </c>
      <c r="O19" s="861">
        <f t="shared" si="4"/>
        <v>0</v>
      </c>
      <c r="P19" s="149"/>
      <c r="Q19" s="149"/>
      <c r="R19" s="149"/>
      <c r="S19" s="620"/>
      <c r="T19" s="737"/>
      <c r="U19" s="737"/>
      <c r="V19" s="737"/>
      <c r="W19" s="737"/>
      <c r="X19" s="737"/>
      <c r="Y19" s="805"/>
      <c r="AC19" s="812"/>
      <c r="AD19" s="813"/>
      <c r="AE19" s="814"/>
      <c r="AF19" s="810"/>
      <c r="AG19" s="810"/>
      <c r="AH19" s="810"/>
      <c r="AI19" s="810"/>
      <c r="AJ19" s="811"/>
      <c r="AL19" s="634">
        <v>0.4</v>
      </c>
      <c r="AM19" s="633">
        <f t="shared" si="5"/>
        <v>43600</v>
      </c>
      <c r="AN19" s="633">
        <f t="shared" si="6"/>
        <v>49820</v>
      </c>
      <c r="AO19" s="633">
        <f t="shared" si="12"/>
        <v>49820</v>
      </c>
      <c r="AP19" s="633">
        <f t="shared" si="7"/>
        <v>62280</v>
      </c>
      <c r="AQ19" s="633">
        <f t="shared" si="8"/>
        <v>67260</v>
      </c>
      <c r="AR19" s="633">
        <f t="shared" si="9"/>
        <v>72240</v>
      </c>
      <c r="AS19" s="633">
        <f t="shared" si="10"/>
        <v>77220</v>
      </c>
      <c r="AT19" s="633">
        <f t="shared" si="11"/>
        <v>82200</v>
      </c>
      <c r="AU19" s="717"/>
      <c r="AV19" s="717"/>
    </row>
    <row r="20" spans="1:49" ht="15">
      <c r="A20" s="195"/>
      <c r="B20" s="12"/>
      <c r="C20" s="612"/>
      <c r="D20" s="598"/>
      <c r="E20" s="163"/>
      <c r="F20" s="610"/>
      <c r="G20" s="871" t="str">
        <f t="shared" si="1"/>
        <v/>
      </c>
      <c r="H20" s="853">
        <f t="shared" si="2"/>
        <v>0</v>
      </c>
      <c r="I20" s="654"/>
      <c r="J20" s="8"/>
      <c r="K20" s="8"/>
      <c r="L20" s="337"/>
      <c r="M20" s="861">
        <f t="shared" si="0"/>
        <v>0</v>
      </c>
      <c r="N20" s="861">
        <f t="shared" si="3"/>
        <v>0</v>
      </c>
      <c r="O20" s="861">
        <f t="shared" si="4"/>
        <v>0</v>
      </c>
      <c r="P20" s="149"/>
      <c r="Q20" s="149"/>
      <c r="R20" s="149"/>
      <c r="S20" s="620"/>
      <c r="T20" s="737"/>
      <c r="U20" s="737"/>
      <c r="V20" s="737"/>
      <c r="W20" s="737"/>
      <c r="X20" s="737"/>
      <c r="Y20" s="805"/>
      <c r="AC20" s="922" t="s">
        <v>696</v>
      </c>
      <c r="AD20" s="813"/>
      <c r="AE20" s="814"/>
      <c r="AF20" s="810"/>
      <c r="AG20" s="810"/>
      <c r="AH20" s="810"/>
      <c r="AI20" s="810"/>
      <c r="AJ20" s="811"/>
      <c r="AL20" s="634">
        <v>0.5</v>
      </c>
      <c r="AM20" s="633">
        <f t="shared" si="5"/>
        <v>54500</v>
      </c>
      <c r="AN20" s="633">
        <f t="shared" si="6"/>
        <v>62275</v>
      </c>
      <c r="AO20" s="633">
        <f t="shared" si="12"/>
        <v>62275</v>
      </c>
      <c r="AP20" s="633">
        <f t="shared" si="7"/>
        <v>77850</v>
      </c>
      <c r="AQ20" s="633">
        <f t="shared" si="8"/>
        <v>84075</v>
      </c>
      <c r="AR20" s="633">
        <f t="shared" si="9"/>
        <v>90300</v>
      </c>
      <c r="AS20" s="633">
        <f t="shared" si="10"/>
        <v>96525</v>
      </c>
      <c r="AT20" s="633">
        <f t="shared" si="11"/>
        <v>102750</v>
      </c>
      <c r="AU20" s="717"/>
      <c r="AV20" s="717"/>
    </row>
    <row r="21" spans="1:49" ht="15">
      <c r="A21" s="195"/>
      <c r="B21" s="12"/>
      <c r="C21" s="612"/>
      <c r="D21" s="598"/>
      <c r="E21" s="163"/>
      <c r="F21" s="610"/>
      <c r="G21" s="871" t="str">
        <f t="shared" si="1"/>
        <v/>
      </c>
      <c r="H21" s="853">
        <f t="shared" si="2"/>
        <v>0</v>
      </c>
      <c r="I21" s="654"/>
      <c r="J21" s="8"/>
      <c r="K21" s="8"/>
      <c r="L21" s="337"/>
      <c r="M21" s="861">
        <f t="shared" si="0"/>
        <v>0</v>
      </c>
      <c r="N21" s="861">
        <f t="shared" si="3"/>
        <v>0</v>
      </c>
      <c r="O21" s="861">
        <f t="shared" si="4"/>
        <v>0</v>
      </c>
      <c r="P21" s="149"/>
      <c r="Q21" s="149"/>
      <c r="R21" s="149"/>
      <c r="S21" s="620"/>
      <c r="T21" s="737"/>
      <c r="U21" s="737"/>
      <c r="V21" s="737"/>
      <c r="W21" s="737"/>
      <c r="X21" s="737"/>
      <c r="Y21" s="805"/>
      <c r="AC21" s="812"/>
      <c r="AD21" s="813"/>
      <c r="AE21" s="814"/>
      <c r="AF21" s="810"/>
      <c r="AG21" s="810"/>
      <c r="AH21" s="810"/>
      <c r="AI21" s="810"/>
      <c r="AJ21" s="811"/>
      <c r="AL21" s="634">
        <v>0.6</v>
      </c>
      <c r="AM21" s="633">
        <f t="shared" si="5"/>
        <v>65400</v>
      </c>
      <c r="AN21" s="633">
        <f t="shared" si="6"/>
        <v>74730</v>
      </c>
      <c r="AO21" s="633">
        <f t="shared" si="12"/>
        <v>74730</v>
      </c>
      <c r="AP21" s="633">
        <f t="shared" si="7"/>
        <v>93420</v>
      </c>
      <c r="AQ21" s="633">
        <f t="shared" si="8"/>
        <v>100890</v>
      </c>
      <c r="AR21" s="633">
        <f t="shared" si="9"/>
        <v>108360</v>
      </c>
      <c r="AS21" s="633">
        <f t="shared" si="10"/>
        <v>115830</v>
      </c>
      <c r="AT21" s="633">
        <f t="shared" si="11"/>
        <v>123300</v>
      </c>
      <c r="AU21" s="717"/>
      <c r="AV21" s="717"/>
    </row>
    <row r="22" spans="1:49" ht="15.75" thickBot="1">
      <c r="A22" s="194">
        <v>60</v>
      </c>
      <c r="B22" s="12"/>
      <c r="C22" s="612"/>
      <c r="D22" s="598"/>
      <c r="E22" s="163"/>
      <c r="F22" s="610"/>
      <c r="G22" s="871" t="str">
        <f t="shared" si="1"/>
        <v/>
      </c>
      <c r="H22" s="853">
        <f>IF(A22="",0,IF(F22=1.5,INDEX($AF$8:$AJ$22,MATCH(A22,$AE$8:$AE$22,0),MATCH(C22,$AF$7:$AJ$7,0)),(INDEX($AF$26:$AJ$37,MATCH(A22,$AE$26:$AE$37,0),MATCH(C22,$AF$25:$AJ$25,0)))))</f>
        <v>1635</v>
      </c>
      <c r="I22" s="654"/>
      <c r="J22" s="8"/>
      <c r="K22" s="8"/>
      <c r="L22" s="337"/>
      <c r="M22" s="861">
        <f>H22-I22</f>
        <v>1635</v>
      </c>
      <c r="N22" s="861">
        <f t="shared" si="3"/>
        <v>0</v>
      </c>
      <c r="O22" s="861">
        <f t="shared" si="4"/>
        <v>0</v>
      </c>
      <c r="P22" s="149"/>
      <c r="Q22" s="149"/>
      <c r="R22" s="149"/>
      <c r="S22" s="620"/>
      <c r="T22" s="737"/>
      <c r="U22" s="737"/>
      <c r="V22" s="737"/>
      <c r="W22" s="737"/>
      <c r="X22" s="737"/>
      <c r="Y22" s="805"/>
      <c r="AC22" s="815"/>
      <c r="AD22" s="816"/>
      <c r="AE22" s="608">
        <v>100</v>
      </c>
      <c r="AF22" s="601">
        <v>2725</v>
      </c>
      <c r="AG22" s="601">
        <v>2919</v>
      </c>
      <c r="AH22" s="601">
        <v>3503</v>
      </c>
      <c r="AI22" s="601">
        <v>4048</v>
      </c>
      <c r="AJ22" s="602">
        <v>4515</v>
      </c>
      <c r="AL22" s="634">
        <v>0.7</v>
      </c>
      <c r="AM22" s="633">
        <f t="shared" si="5"/>
        <v>76300</v>
      </c>
      <c r="AN22" s="633">
        <f t="shared" si="6"/>
        <v>87185</v>
      </c>
      <c r="AO22" s="633">
        <f t="shared" si="12"/>
        <v>87185</v>
      </c>
      <c r="AP22" s="633">
        <f t="shared" si="7"/>
        <v>108990</v>
      </c>
      <c r="AQ22" s="633">
        <f t="shared" si="8"/>
        <v>117704.99999999999</v>
      </c>
      <c r="AR22" s="633">
        <f t="shared" si="9"/>
        <v>126419.99999999999</v>
      </c>
      <c r="AS22" s="633">
        <f t="shared" si="10"/>
        <v>135135</v>
      </c>
      <c r="AT22" s="633">
        <f t="shared" si="11"/>
        <v>143850</v>
      </c>
      <c r="AU22" s="717"/>
      <c r="AV22" s="717"/>
    </row>
    <row r="23" spans="1:49" ht="15.75" thickBot="1">
      <c r="A23" s="644">
        <v>30</v>
      </c>
      <c r="B23" s="166"/>
      <c r="C23" s="645"/>
      <c r="D23" s="646"/>
      <c r="E23" s="647"/>
      <c r="F23" s="648"/>
      <c r="G23" s="872" t="str">
        <f t="shared" si="1"/>
        <v/>
      </c>
      <c r="H23" s="873">
        <f t="shared" si="2"/>
        <v>817</v>
      </c>
      <c r="I23" s="655"/>
      <c r="J23" s="166"/>
      <c r="K23" s="166"/>
      <c r="L23" s="166"/>
      <c r="M23" s="862">
        <f t="shared" si="0"/>
        <v>817</v>
      </c>
      <c r="N23" s="862">
        <f t="shared" si="3"/>
        <v>0</v>
      </c>
      <c r="O23" s="863">
        <f t="shared" si="4"/>
        <v>0</v>
      </c>
      <c r="P23" s="150"/>
      <c r="Q23" s="150"/>
      <c r="R23" s="150"/>
      <c r="S23" s="649"/>
      <c r="T23" s="817"/>
      <c r="U23" s="817"/>
      <c r="V23" s="817"/>
      <c r="W23" s="817"/>
      <c r="X23" s="817"/>
      <c r="Y23" s="818"/>
      <c r="AC23" s="819"/>
      <c r="AD23" s="819"/>
      <c r="AE23" s="819"/>
      <c r="AF23" s="819"/>
      <c r="AG23" s="819"/>
      <c r="AH23" s="819"/>
      <c r="AI23" s="819"/>
      <c r="AJ23" s="819"/>
      <c r="AL23" s="634">
        <v>0.8</v>
      </c>
      <c r="AM23" s="633">
        <f t="shared" si="5"/>
        <v>87200</v>
      </c>
      <c r="AN23" s="633">
        <f t="shared" si="6"/>
        <v>99640</v>
      </c>
      <c r="AO23" s="633">
        <f t="shared" si="12"/>
        <v>99640</v>
      </c>
      <c r="AP23" s="633">
        <f t="shared" si="7"/>
        <v>124560</v>
      </c>
      <c r="AQ23" s="633">
        <f t="shared" si="8"/>
        <v>134520</v>
      </c>
      <c r="AR23" s="633">
        <f t="shared" si="9"/>
        <v>144480</v>
      </c>
      <c r="AS23" s="633">
        <f t="shared" si="10"/>
        <v>154440</v>
      </c>
      <c r="AT23" s="633">
        <f t="shared" si="11"/>
        <v>164400</v>
      </c>
      <c r="AU23" s="717"/>
      <c r="AV23" s="717"/>
    </row>
    <row r="24" spans="1:49" ht="38.450000000000003" customHeight="1" thickBot="1">
      <c r="A24" s="867" t="s">
        <v>76</v>
      </c>
      <c r="B24" s="352">
        <f>SUM(B8:B23)</f>
        <v>0</v>
      </c>
      <c r="C24" s="157"/>
      <c r="D24" s="157"/>
      <c r="E24" s="1030">
        <f>SUMPRODUCT(B8:B23,E8:E23)</f>
        <v>0</v>
      </c>
      <c r="F24" s="157"/>
      <c r="G24" s="868"/>
      <c r="H24" s="158"/>
      <c r="I24" s="869"/>
      <c r="J24" s="870"/>
      <c r="K24" s="105"/>
      <c r="L24" s="352">
        <f>SUM(L8:L23)</f>
        <v>0</v>
      </c>
      <c r="M24" s="864" t="s">
        <v>77</v>
      </c>
      <c r="N24" s="865">
        <f>SUM(N8:N23)</f>
        <v>0</v>
      </c>
      <c r="O24" s="866">
        <f>SUM(O8:O23)</f>
        <v>0</v>
      </c>
      <c r="P24" s="909"/>
      <c r="Q24" s="105"/>
      <c r="R24" s="105"/>
      <c r="S24" s="869"/>
      <c r="T24" s="869"/>
      <c r="U24" s="869"/>
      <c r="V24" s="869"/>
      <c r="W24" s="869"/>
      <c r="X24" s="869"/>
      <c r="Y24" s="869"/>
      <c r="AC24" s="1175" t="s">
        <v>695</v>
      </c>
      <c r="AD24" s="1176"/>
      <c r="AE24" s="1176"/>
      <c r="AF24" s="1176"/>
      <c r="AG24" s="1176"/>
      <c r="AH24" s="1176"/>
      <c r="AI24" s="1176"/>
      <c r="AJ24" s="1177"/>
      <c r="AL24" s="634">
        <v>0.9</v>
      </c>
      <c r="AM24" s="633">
        <f t="shared" si="5"/>
        <v>98100</v>
      </c>
      <c r="AN24" s="633">
        <f t="shared" si="6"/>
        <v>112095</v>
      </c>
      <c r="AO24" s="633">
        <f t="shared" si="12"/>
        <v>112095</v>
      </c>
      <c r="AP24" s="633">
        <f t="shared" si="7"/>
        <v>140130</v>
      </c>
      <c r="AQ24" s="633">
        <f t="shared" si="8"/>
        <v>151335</v>
      </c>
      <c r="AR24" s="633">
        <f t="shared" si="9"/>
        <v>162540</v>
      </c>
      <c r="AS24" s="633">
        <f t="shared" si="10"/>
        <v>173745</v>
      </c>
      <c r="AT24" s="633">
        <f t="shared" si="11"/>
        <v>184950</v>
      </c>
      <c r="AU24" s="717"/>
      <c r="AV24" s="717"/>
      <c r="AW24" s="717"/>
    </row>
    <row r="25" spans="1:49" ht="14.1" customHeight="1" thickTop="1">
      <c r="A25" s="795"/>
      <c r="B25" s="820"/>
      <c r="C25" s="795"/>
      <c r="D25" s="795"/>
      <c r="E25" s="821"/>
      <c r="F25" s="822"/>
      <c r="G25" s="822"/>
      <c r="H25" s="822"/>
      <c r="I25" s="822"/>
      <c r="J25" s="822"/>
      <c r="K25" s="822"/>
      <c r="L25" s="823"/>
      <c r="M25" s="823"/>
      <c r="N25" s="326"/>
      <c r="O25" s="326"/>
      <c r="P25" s="326"/>
      <c r="AC25" s="910" t="s">
        <v>691</v>
      </c>
      <c r="AD25" s="911"/>
      <c r="AE25" s="923"/>
      <c r="AF25" s="912">
        <v>0</v>
      </c>
      <c r="AG25" s="912">
        <v>1</v>
      </c>
      <c r="AH25" s="912">
        <v>2</v>
      </c>
      <c r="AI25" s="912">
        <v>3</v>
      </c>
      <c r="AJ25" s="913">
        <v>4</v>
      </c>
      <c r="AL25" s="634">
        <v>1</v>
      </c>
      <c r="AM25" s="633">
        <f t="shared" si="5"/>
        <v>109000</v>
      </c>
      <c r="AN25" s="633">
        <f t="shared" si="6"/>
        <v>124550</v>
      </c>
      <c r="AO25" s="633">
        <f t="shared" si="12"/>
        <v>124550</v>
      </c>
      <c r="AP25" s="633">
        <f t="shared" si="7"/>
        <v>155700</v>
      </c>
      <c r="AQ25" s="633">
        <f t="shared" si="8"/>
        <v>168150</v>
      </c>
      <c r="AR25" s="633">
        <f t="shared" si="9"/>
        <v>180600</v>
      </c>
      <c r="AS25" s="633">
        <f t="shared" si="10"/>
        <v>193050</v>
      </c>
      <c r="AT25" s="633">
        <f t="shared" si="11"/>
        <v>205500</v>
      </c>
      <c r="AU25" s="717"/>
      <c r="AV25" s="717"/>
      <c r="AW25" s="717"/>
    </row>
    <row r="26" spans="1:49" ht="15" customHeight="1" thickBot="1">
      <c r="A26" s="89" t="s">
        <v>161</v>
      </c>
      <c r="B26" s="820"/>
      <c r="C26" s="795"/>
      <c r="D26" s="795"/>
      <c r="E26" s="821"/>
      <c r="F26" s="822"/>
      <c r="G26" s="822"/>
      <c r="H26" s="822"/>
      <c r="I26" s="822"/>
      <c r="J26" s="822"/>
      <c r="K26" s="822"/>
      <c r="L26" s="823"/>
      <c r="M26" s="823"/>
      <c r="N26" s="326"/>
      <c r="O26" s="326"/>
      <c r="P26" s="326"/>
      <c r="AC26" s="1156" t="s">
        <v>692</v>
      </c>
      <c r="AD26" s="1157"/>
      <c r="AE26" s="605">
        <v>20</v>
      </c>
      <c r="AF26" s="603">
        <v>545</v>
      </c>
      <c r="AG26" s="599">
        <v>622</v>
      </c>
      <c r="AH26" s="599">
        <v>700</v>
      </c>
      <c r="AI26" s="599">
        <v>778</v>
      </c>
      <c r="AJ26" s="600">
        <v>840</v>
      </c>
      <c r="AL26" s="634">
        <v>1.2</v>
      </c>
      <c r="AM26" s="633">
        <f t="shared" si="5"/>
        <v>130800</v>
      </c>
      <c r="AN26" s="633">
        <f t="shared" si="6"/>
        <v>149460</v>
      </c>
      <c r="AO26" s="633">
        <f t="shared" si="12"/>
        <v>149460</v>
      </c>
      <c r="AP26" s="633">
        <f t="shared" si="7"/>
        <v>186840</v>
      </c>
      <c r="AQ26" s="633">
        <f t="shared" si="8"/>
        <v>201780</v>
      </c>
      <c r="AR26" s="633">
        <f t="shared" si="9"/>
        <v>216720</v>
      </c>
      <c r="AS26" s="633">
        <f t="shared" si="10"/>
        <v>231660</v>
      </c>
      <c r="AT26" s="633">
        <f t="shared" si="11"/>
        <v>246600</v>
      </c>
      <c r="AU26" s="717"/>
      <c r="AV26" s="717"/>
      <c r="AW26" s="717"/>
    </row>
    <row r="27" spans="1:49" ht="38.25" thickTop="1" thickBot="1">
      <c r="A27" s="91" t="s">
        <v>74</v>
      </c>
      <c r="B27" s="879" t="s">
        <v>8</v>
      </c>
      <c r="C27" s="880" t="s">
        <v>72</v>
      </c>
      <c r="D27" s="880" t="s">
        <v>73</v>
      </c>
      <c r="E27" s="881"/>
      <c r="F27" s="882"/>
      <c r="G27" s="883"/>
      <c r="H27" s="883"/>
      <c r="I27" s="884" t="s">
        <v>78</v>
      </c>
      <c r="J27" s="874" t="s">
        <v>75</v>
      </c>
      <c r="K27" s="800"/>
      <c r="L27" s="1178"/>
      <c r="M27" s="1182" t="s">
        <v>182</v>
      </c>
      <c r="N27" s="326"/>
      <c r="O27" s="326"/>
      <c r="P27" s="326"/>
      <c r="AC27" s="1156"/>
      <c r="AD27" s="1157"/>
      <c r="AE27" s="803">
        <v>25</v>
      </c>
      <c r="AF27" s="804"/>
      <c r="AG27" s="810"/>
      <c r="AH27" s="810"/>
      <c r="AI27" s="810"/>
      <c r="AJ27" s="811"/>
      <c r="AU27" s="717"/>
      <c r="AV27" s="717"/>
      <c r="AW27" s="717"/>
    </row>
    <row r="28" spans="1:49" ht="15">
      <c r="A28" s="97"/>
      <c r="B28" s="98"/>
      <c r="C28" s="172"/>
      <c r="D28" s="98"/>
      <c r="E28" s="824"/>
      <c r="F28" s="825"/>
      <c r="G28" s="825"/>
      <c r="H28" s="825"/>
      <c r="I28" s="173"/>
      <c r="J28" s="875">
        <f>I28*B28</f>
        <v>0</v>
      </c>
      <c r="K28" s="627"/>
      <c r="L28" s="1178"/>
      <c r="M28" s="1182"/>
      <c r="N28" s="326"/>
      <c r="O28" s="326"/>
      <c r="P28" s="326"/>
      <c r="AC28" s="1156"/>
      <c r="AD28" s="1157"/>
      <c r="AE28" s="605">
        <v>30</v>
      </c>
      <c r="AF28" s="603">
        <v>817</v>
      </c>
      <c r="AG28" s="599">
        <v>934</v>
      </c>
      <c r="AH28" s="599">
        <v>1051</v>
      </c>
      <c r="AI28" s="599">
        <v>1167</v>
      </c>
      <c r="AJ28" s="600">
        <v>1261</v>
      </c>
      <c r="AL28" s="591" t="s">
        <v>770</v>
      </c>
      <c r="AM28" s="636">
        <v>1.5</v>
      </c>
      <c r="AN28" s="591" t="s">
        <v>802</v>
      </c>
      <c r="AO28" s="591" t="s">
        <v>770</v>
      </c>
      <c r="AP28" s="636" t="s">
        <v>689</v>
      </c>
      <c r="AQ28" s="924" t="s">
        <v>803</v>
      </c>
      <c r="AR28" s="925"/>
      <c r="AS28" s="926"/>
    </row>
    <row r="29" spans="1:49" ht="15">
      <c r="A29" s="101"/>
      <c r="B29" s="92"/>
      <c r="C29" s="168"/>
      <c r="D29" s="92"/>
      <c r="E29" s="824"/>
      <c r="F29" s="825"/>
      <c r="G29" s="825"/>
      <c r="H29" s="825"/>
      <c r="I29" s="174"/>
      <c r="J29" s="876">
        <f>I29*B29</f>
        <v>0</v>
      </c>
      <c r="K29" s="627"/>
      <c r="L29" s="1178"/>
      <c r="M29" s="1182"/>
      <c r="N29" s="326"/>
      <c r="O29" s="326"/>
      <c r="P29" s="326"/>
      <c r="AC29" s="1158" t="s">
        <v>693</v>
      </c>
      <c r="AD29" s="1159"/>
      <c r="AE29" s="806">
        <v>35</v>
      </c>
      <c r="AF29" s="804"/>
      <c r="AG29" s="810"/>
      <c r="AH29" s="810"/>
      <c r="AI29" s="810"/>
      <c r="AJ29" s="811"/>
      <c r="AL29" s="927" t="s">
        <v>769</v>
      </c>
      <c r="AM29" s="927" t="s">
        <v>686</v>
      </c>
      <c r="AN29" s="928"/>
      <c r="AO29" s="927" t="s">
        <v>769</v>
      </c>
      <c r="AP29" s="927" t="s">
        <v>686</v>
      </c>
      <c r="AQ29" s="929"/>
      <c r="AR29"/>
      <c r="AS29" s="63"/>
    </row>
    <row r="30" spans="1:49" ht="15.75" thickBot="1">
      <c r="A30" s="102"/>
      <c r="B30" s="93"/>
      <c r="C30" s="169"/>
      <c r="D30" s="93"/>
      <c r="E30" s="826"/>
      <c r="F30" s="827"/>
      <c r="G30" s="827"/>
      <c r="H30" s="827"/>
      <c r="I30" s="175"/>
      <c r="J30" s="877">
        <f>I30*B30</f>
        <v>0</v>
      </c>
      <c r="K30" s="627"/>
      <c r="L30" s="1178"/>
      <c r="M30" s="1182"/>
      <c r="N30" s="326"/>
      <c r="O30" s="326"/>
      <c r="P30" s="326"/>
      <c r="AC30" s="1158"/>
      <c r="AD30" s="1159"/>
      <c r="AE30" s="606">
        <v>40</v>
      </c>
      <c r="AF30" s="603">
        <v>1090</v>
      </c>
      <c r="AG30" s="599">
        <v>1245</v>
      </c>
      <c r="AH30" s="599">
        <v>1401</v>
      </c>
      <c r="AI30" s="599">
        <v>1557</v>
      </c>
      <c r="AJ30" s="600">
        <v>1681</v>
      </c>
      <c r="AL30" s="635">
        <v>0</v>
      </c>
      <c r="AM30" s="930">
        <f>AM16</f>
        <v>109000</v>
      </c>
      <c r="AN30" s="928">
        <v>1</v>
      </c>
      <c r="AO30" s="635">
        <v>0</v>
      </c>
      <c r="AP30" s="930">
        <f>AM16</f>
        <v>109000</v>
      </c>
      <c r="AQ30" s="929">
        <v>1</v>
      </c>
      <c r="AR30"/>
      <c r="AS30" s="63"/>
    </row>
    <row r="31" spans="1:49" ht="15.75" thickBot="1">
      <c r="A31" s="885" t="s">
        <v>76</v>
      </c>
      <c r="B31" s="103">
        <f>SUM(B28:B30)</f>
        <v>0</v>
      </c>
      <c r="C31" s="104"/>
      <c r="D31" s="886"/>
      <c r="E31" s="887"/>
      <c r="F31" s="105"/>
      <c r="G31" s="870"/>
      <c r="H31" s="105"/>
      <c r="I31" s="888" t="s">
        <v>77</v>
      </c>
      <c r="J31" s="878">
        <f>SUM(J28:J30)</f>
        <v>0</v>
      </c>
      <c r="K31" s="828"/>
      <c r="L31" s="1178"/>
      <c r="M31" s="1182"/>
      <c r="N31" s="326"/>
      <c r="O31" s="326"/>
      <c r="P31" s="326"/>
      <c r="AC31" s="1158"/>
      <c r="AD31" s="1159"/>
      <c r="AE31" s="806">
        <v>45</v>
      </c>
      <c r="AF31" s="804"/>
      <c r="AG31" s="810"/>
      <c r="AH31" s="810"/>
      <c r="AI31" s="810"/>
      <c r="AJ31" s="811"/>
      <c r="AL31" s="635">
        <v>1</v>
      </c>
      <c r="AM31" s="930">
        <f>AVERAGE(AM16:AN16)</f>
        <v>116775</v>
      </c>
      <c r="AN31" s="928">
        <v>1.5</v>
      </c>
      <c r="AO31" s="635">
        <v>1</v>
      </c>
      <c r="AP31" s="930">
        <f>AN16</f>
        <v>124550</v>
      </c>
      <c r="AQ31" s="929">
        <v>2</v>
      </c>
      <c r="AR31"/>
      <c r="AS31" s="63"/>
    </row>
    <row r="32" spans="1:49" ht="15.75" thickTop="1">
      <c r="A32" s="795"/>
      <c r="B32" s="326"/>
      <c r="C32" s="326"/>
      <c r="D32" s="326"/>
      <c r="E32" s="326"/>
      <c r="F32" s="326"/>
      <c r="G32" s="326"/>
      <c r="H32" s="326"/>
      <c r="I32" s="326"/>
      <c r="J32" s="326"/>
      <c r="K32" s="326"/>
      <c r="L32" s="1178"/>
      <c r="M32" s="1182"/>
      <c r="N32" s="326"/>
      <c r="O32" s="326"/>
      <c r="P32" s="326"/>
      <c r="AC32" s="1158"/>
      <c r="AD32" s="1159"/>
      <c r="AE32" s="606">
        <v>50</v>
      </c>
      <c r="AF32" s="603">
        <v>1362</v>
      </c>
      <c r="AG32" s="599">
        <v>1556</v>
      </c>
      <c r="AH32" s="599">
        <v>1751</v>
      </c>
      <c r="AI32" s="599">
        <v>1946</v>
      </c>
      <c r="AJ32" s="600">
        <v>2101</v>
      </c>
      <c r="AL32" s="635">
        <v>2</v>
      </c>
      <c r="AM32" s="930">
        <f>AO16</f>
        <v>140150</v>
      </c>
      <c r="AN32" s="928">
        <f>AL32*AM28</f>
        <v>3</v>
      </c>
      <c r="AO32" s="635">
        <v>2</v>
      </c>
      <c r="AP32" s="930">
        <f>AO16</f>
        <v>140150</v>
      </c>
      <c r="AQ32" s="929">
        <v>3</v>
      </c>
      <c r="AR32"/>
      <c r="AS32" s="63"/>
    </row>
    <row r="33" spans="1:45" ht="15.75" thickBot="1">
      <c r="A33" s="89" t="s">
        <v>79</v>
      </c>
      <c r="B33" s="17"/>
      <c r="C33" s="17"/>
      <c r="D33" s="17"/>
      <c r="E33" s="17"/>
      <c r="F33" s="17"/>
      <c r="G33" s="17"/>
      <c r="H33" s="17"/>
      <c r="I33" s="17"/>
      <c r="J33" s="17"/>
      <c r="K33" s="326"/>
      <c r="L33" s="1178"/>
      <c r="M33" s="1182"/>
      <c r="N33" s="326"/>
      <c r="O33" s="326"/>
      <c r="P33" s="326"/>
      <c r="AC33" s="1160" t="s">
        <v>694</v>
      </c>
      <c r="AD33" s="1161"/>
      <c r="AE33" s="808">
        <v>55</v>
      </c>
      <c r="AF33" s="804"/>
      <c r="AG33" s="810"/>
      <c r="AH33" s="810"/>
      <c r="AI33" s="810"/>
      <c r="AJ33" s="811"/>
      <c r="AL33" s="635">
        <v>3</v>
      </c>
      <c r="AM33" s="930">
        <f>AVERAGE(AP16:AQ16)</f>
        <v>161925</v>
      </c>
      <c r="AN33" s="928">
        <f>AL33*AM28</f>
        <v>4.5</v>
      </c>
      <c r="AO33" s="635">
        <v>3</v>
      </c>
      <c r="AP33" s="930">
        <f>AP16</f>
        <v>155700</v>
      </c>
      <c r="AQ33" s="929">
        <v>4</v>
      </c>
      <c r="AR33"/>
      <c r="AS33" s="63"/>
    </row>
    <row r="34" spans="1:45" ht="38.25" thickTop="1" thickBot="1">
      <c r="A34" s="91"/>
      <c r="B34" s="879" t="s">
        <v>8</v>
      </c>
      <c r="C34" s="880" t="s">
        <v>72</v>
      </c>
      <c r="D34" s="889" t="s">
        <v>73</v>
      </c>
      <c r="E34" s="881"/>
      <c r="F34" s="882"/>
      <c r="G34" s="883"/>
      <c r="H34" s="890"/>
      <c r="I34" s="884" t="s">
        <v>78</v>
      </c>
      <c r="J34" s="874" t="s">
        <v>80</v>
      </c>
      <c r="K34" s="800"/>
      <c r="L34" s="1179"/>
      <c r="M34" s="1183"/>
      <c r="N34" s="326"/>
      <c r="O34" s="326"/>
      <c r="P34" s="326"/>
      <c r="AC34" s="1160"/>
      <c r="AD34" s="1161"/>
      <c r="AE34" s="607">
        <v>60</v>
      </c>
      <c r="AF34" s="599">
        <v>1635</v>
      </c>
      <c r="AG34" s="599">
        <v>1868</v>
      </c>
      <c r="AH34" s="599">
        <v>2102</v>
      </c>
      <c r="AI34" s="599">
        <v>2335</v>
      </c>
      <c r="AJ34" s="600">
        <v>2522</v>
      </c>
      <c r="AL34" s="635">
        <v>4</v>
      </c>
      <c r="AM34" s="930">
        <f>AR16</f>
        <v>180600</v>
      </c>
      <c r="AN34" s="928">
        <f>AL34*AM28</f>
        <v>6</v>
      </c>
      <c r="AO34" s="635">
        <v>4</v>
      </c>
      <c r="AP34" s="930">
        <f>AQ16</f>
        <v>168150</v>
      </c>
      <c r="AQ34" s="929">
        <v>5</v>
      </c>
      <c r="AR34"/>
      <c r="AS34" s="63"/>
    </row>
    <row r="35" spans="1:45" ht="15">
      <c r="A35" s="97"/>
      <c r="B35" s="98"/>
      <c r="C35" s="179"/>
      <c r="D35" s="148"/>
      <c r="E35" s="824"/>
      <c r="F35" s="825"/>
      <c r="G35" s="825"/>
      <c r="H35" s="830"/>
      <c r="I35" s="173"/>
      <c r="J35" s="178">
        <f>I35*B35</f>
        <v>0</v>
      </c>
      <c r="K35" s="627"/>
      <c r="L35" s="326"/>
      <c r="M35" s="326"/>
      <c r="N35" s="326"/>
      <c r="O35" s="326"/>
      <c r="P35" s="326"/>
      <c r="AC35" s="809"/>
      <c r="AD35" s="807"/>
      <c r="AE35" s="808">
        <v>70</v>
      </c>
      <c r="AF35" s="810"/>
      <c r="AG35" s="810"/>
      <c r="AH35" s="810"/>
      <c r="AI35" s="810"/>
      <c r="AJ35" s="811"/>
      <c r="AL35" s="635">
        <v>5</v>
      </c>
      <c r="AM35" s="930">
        <f>AVERAGE(AS16:AT16)</f>
        <v>199275</v>
      </c>
      <c r="AN35" s="928">
        <f>AL35*AM28</f>
        <v>7.5</v>
      </c>
      <c r="AO35" s="635">
        <v>5</v>
      </c>
      <c r="AP35" s="930">
        <f>AR16</f>
        <v>180600</v>
      </c>
      <c r="AQ35" s="929">
        <v>6</v>
      </c>
      <c r="AR35" s="29"/>
      <c r="AS35" s="931"/>
    </row>
    <row r="36" spans="1:45" ht="15">
      <c r="A36" s="101"/>
      <c r="B36" s="92"/>
      <c r="C36" s="168"/>
      <c r="D36" s="149"/>
      <c r="E36" s="824"/>
      <c r="F36" s="825"/>
      <c r="G36" s="825"/>
      <c r="H36" s="830"/>
      <c r="I36" s="174"/>
      <c r="J36" s="176">
        <f>I36*B36</f>
        <v>0</v>
      </c>
      <c r="K36" s="627"/>
      <c r="L36" s="326"/>
      <c r="M36" s="326"/>
      <c r="N36" s="326"/>
      <c r="O36" s="326"/>
      <c r="P36" s="326"/>
      <c r="AC36" s="1162"/>
      <c r="AD36" s="1163"/>
      <c r="AE36" s="607">
        <v>80</v>
      </c>
      <c r="AF36" s="599">
        <v>2180</v>
      </c>
      <c r="AG36" s="599">
        <v>2491</v>
      </c>
      <c r="AH36" s="599">
        <v>2803</v>
      </c>
      <c r="AI36" s="599">
        <v>3114</v>
      </c>
      <c r="AJ36" s="600">
        <v>3363</v>
      </c>
    </row>
    <row r="37" spans="1:45" ht="15.75" thickBot="1">
      <c r="A37" s="102"/>
      <c r="B37" s="93"/>
      <c r="C37" s="169"/>
      <c r="D37" s="150"/>
      <c r="E37" s="831"/>
      <c r="F37" s="832"/>
      <c r="G37" s="832"/>
      <c r="H37" s="833"/>
      <c r="I37" s="175"/>
      <c r="J37" s="167">
        <f>I37*B37</f>
        <v>0</v>
      </c>
      <c r="K37" s="627"/>
      <c r="L37" s="326"/>
      <c r="M37" s="326"/>
      <c r="N37" s="326"/>
      <c r="O37" s="326"/>
      <c r="P37" s="326"/>
      <c r="AC37" s="1173" t="s">
        <v>696</v>
      </c>
      <c r="AD37" s="1174"/>
      <c r="AE37" s="608">
        <v>100</v>
      </c>
      <c r="AF37" s="601">
        <v>2997</v>
      </c>
      <c r="AG37" s="601">
        <v>3113</v>
      </c>
      <c r="AH37" s="601">
        <v>3503</v>
      </c>
      <c r="AI37" s="601">
        <v>3892</v>
      </c>
      <c r="AJ37" s="602">
        <v>4203</v>
      </c>
    </row>
    <row r="38" spans="1:45" ht="15.75" thickBot="1">
      <c r="A38" s="107" t="s">
        <v>76</v>
      </c>
      <c r="B38" s="103">
        <f>SUM(B35:B37)</f>
        <v>0</v>
      </c>
      <c r="C38" s="105"/>
      <c r="D38" s="104"/>
      <c r="E38" s="105"/>
      <c r="F38" s="105"/>
      <c r="G38" s="870"/>
      <c r="H38" s="105"/>
      <c r="I38" s="888" t="s">
        <v>77</v>
      </c>
      <c r="J38" s="878">
        <f>SUM(J35:J37)</f>
        <v>0</v>
      </c>
      <c r="K38" s="828"/>
      <c r="L38" s="326"/>
      <c r="M38" s="326"/>
      <c r="N38" s="326"/>
      <c r="O38" s="326"/>
      <c r="P38" s="326"/>
    </row>
    <row r="39" spans="1:45" ht="15.75" thickTop="1">
      <c r="A39" s="834"/>
      <c r="B39" s="835"/>
      <c r="C39" s="326"/>
      <c r="D39" s="326"/>
      <c r="E39" s="326"/>
      <c r="F39" s="326"/>
      <c r="G39" s="834"/>
      <c r="H39" s="326"/>
      <c r="I39" s="834"/>
      <c r="J39" s="834"/>
      <c r="K39" s="834"/>
      <c r="L39" s="326"/>
      <c r="M39" s="326"/>
      <c r="N39" s="326"/>
      <c r="O39" s="326"/>
      <c r="P39" s="326"/>
    </row>
    <row r="40" spans="1:45" ht="15.75" thickBot="1">
      <c r="A40" s="89" t="s">
        <v>137</v>
      </c>
      <c r="B40" s="17"/>
      <c r="C40" s="17"/>
      <c r="D40" s="17"/>
      <c r="E40" s="17"/>
      <c r="F40" s="326"/>
      <c r="G40" s="326"/>
      <c r="H40" s="326"/>
      <c r="I40" s="326"/>
      <c r="J40" s="326"/>
      <c r="K40" s="326"/>
      <c r="L40" s="326"/>
      <c r="M40" s="89" t="s">
        <v>81</v>
      </c>
      <c r="N40" s="89"/>
      <c r="O40" s="799"/>
      <c r="P40" s="799"/>
      <c r="Q40" s="326"/>
      <c r="R40" s="326"/>
      <c r="S40" s="326"/>
    </row>
    <row r="41" spans="1:45" ht="42" customHeight="1">
      <c r="A41" s="1171" t="s">
        <v>139</v>
      </c>
      <c r="B41" s="1172"/>
      <c r="C41" s="1172"/>
      <c r="D41" s="1172"/>
      <c r="E41" s="1172"/>
      <c r="F41" s="829"/>
      <c r="G41" s="829"/>
      <c r="H41" s="829"/>
      <c r="I41" s="829"/>
      <c r="J41" s="829"/>
      <c r="K41" s="829"/>
      <c r="L41" s="326"/>
      <c r="M41" s="891" t="s">
        <v>755</v>
      </c>
      <c r="N41" s="892">
        <f>N24*12</f>
        <v>0</v>
      </c>
      <c r="O41" s="836"/>
      <c r="P41" s="836"/>
      <c r="Q41" s="326"/>
      <c r="R41" s="326"/>
      <c r="S41" s="326"/>
    </row>
    <row r="42" spans="1:45" ht="15">
      <c r="A42" s="901">
        <f>SUM(B38,B31,B24)</f>
        <v>0</v>
      </c>
      <c r="B42" s="902" t="s">
        <v>82</v>
      </c>
      <c r="C42" s="903"/>
      <c r="D42" s="903"/>
      <c r="E42" s="904" t="s">
        <v>83</v>
      </c>
      <c r="F42" s="326"/>
      <c r="G42" s="326"/>
      <c r="H42" s="326"/>
      <c r="I42" s="326"/>
      <c r="J42" s="326"/>
      <c r="K42" s="326"/>
      <c r="L42" s="326"/>
      <c r="M42" s="893"/>
      <c r="N42" s="894"/>
      <c r="O42" s="837"/>
      <c r="P42" s="837"/>
      <c r="Q42" s="326"/>
      <c r="R42" s="326"/>
      <c r="S42" s="326"/>
    </row>
    <row r="43" spans="1:45">
      <c r="A43" s="903"/>
      <c r="B43" s="903"/>
      <c r="C43" s="905"/>
      <c r="D43" s="906" t="s">
        <v>791</v>
      </c>
      <c r="E43" s="907" t="e">
        <f t="array" ref="E43">SUMPRODUCT((A8:A23&lt;=30)*(B8:B23))/A42</f>
        <v>#DIV/0!</v>
      </c>
      <c r="F43" s="326"/>
      <c r="G43" s="326"/>
      <c r="H43" s="326"/>
      <c r="I43" s="326"/>
      <c r="J43" s="326"/>
      <c r="K43" s="326"/>
      <c r="L43" s="326"/>
      <c r="M43" s="895"/>
      <c r="N43" s="896"/>
      <c r="O43" s="838"/>
      <c r="P43" s="838"/>
      <c r="Q43" s="326"/>
      <c r="R43" s="326"/>
      <c r="S43" s="326"/>
    </row>
    <row r="44" spans="1:45" ht="26.25">
      <c r="A44" s="903"/>
      <c r="B44" s="903"/>
      <c r="C44" s="903"/>
      <c r="D44" s="906" t="s">
        <v>792</v>
      </c>
      <c r="E44" s="907" t="e">
        <f t="array" ref="E44">SUMPRODUCT((A8:A23&lt;=60)*(B8:B23))/A42</f>
        <v>#DIV/0!</v>
      </c>
      <c r="F44" s="326"/>
      <c r="G44" s="326"/>
      <c r="H44" s="326"/>
      <c r="I44" s="326"/>
      <c r="J44" s="326"/>
      <c r="K44" s="326"/>
      <c r="L44" s="326"/>
      <c r="M44" s="897" t="s">
        <v>763</v>
      </c>
      <c r="N44" s="898">
        <f>O24*12</f>
        <v>0</v>
      </c>
      <c r="O44" s="829"/>
      <c r="P44" s="839"/>
      <c r="Q44" s="326"/>
      <c r="R44" s="326"/>
      <c r="S44" s="326"/>
    </row>
    <row r="45" spans="1:45" ht="27" customHeight="1" thickBot="1">
      <c r="A45" s="326"/>
      <c r="B45" s="326"/>
      <c r="C45" s="326"/>
      <c r="D45" s="326"/>
      <c r="E45" s="840"/>
      <c r="F45" s="326"/>
      <c r="G45" s="841"/>
      <c r="H45" s="841"/>
      <c r="I45" s="841"/>
      <c r="J45" s="841"/>
      <c r="K45" s="841"/>
      <c r="L45" s="829"/>
      <c r="M45" s="899" t="s">
        <v>697</v>
      </c>
      <c r="N45" s="900">
        <f>SUM(N41:N44)</f>
        <v>0</v>
      </c>
      <c r="O45" s="842"/>
      <c r="P45" s="843"/>
      <c r="Q45" s="326"/>
      <c r="R45" s="326"/>
      <c r="S45" s="326"/>
    </row>
    <row r="46" spans="1:45" ht="15">
      <c r="A46" s="89" t="s">
        <v>196</v>
      </c>
      <c r="B46" s="17"/>
      <c r="C46" s="17"/>
      <c r="D46" s="326"/>
      <c r="E46" s="840"/>
      <c r="F46" s="1170"/>
      <c r="G46" s="1170"/>
      <c r="H46" s="1170"/>
      <c r="I46" s="1170"/>
      <c r="J46" s="799"/>
      <c r="K46" s="799"/>
      <c r="L46" s="829"/>
      <c r="M46" s="326"/>
      <c r="N46" s="326"/>
      <c r="O46" s="829"/>
      <c r="P46" s="844"/>
      <c r="Q46" s="326"/>
      <c r="R46" s="326"/>
      <c r="S46" s="326"/>
    </row>
    <row r="47" spans="1:45" ht="27.75" customHeight="1" thickBot="1">
      <c r="A47" s="1168" t="s">
        <v>206</v>
      </c>
      <c r="B47" s="1169"/>
      <c r="C47" s="1169"/>
      <c r="D47" s="326"/>
      <c r="E47" s="840"/>
      <c r="H47" s="845"/>
      <c r="I47" s="845"/>
      <c r="L47" s="829"/>
      <c r="M47" s="326"/>
      <c r="N47" s="326"/>
      <c r="O47" s="326"/>
      <c r="P47" s="844"/>
      <c r="Q47" s="326"/>
      <c r="R47" s="326"/>
      <c r="S47" s="326"/>
    </row>
    <row r="48" spans="1:45" ht="43.5" customHeight="1" thickTop="1">
      <c r="A48" s="180"/>
      <c r="B48" s="181" t="s">
        <v>84</v>
      </c>
      <c r="C48" s="182" t="s">
        <v>184</v>
      </c>
      <c r="D48" s="326"/>
      <c r="E48" s="840"/>
      <c r="F48" s="846"/>
      <c r="G48" s="846"/>
      <c r="H48" s="847"/>
      <c r="I48" s="847"/>
      <c r="J48" s="846"/>
      <c r="K48" s="846"/>
      <c r="L48" s="829"/>
      <c r="M48" s="326"/>
      <c r="N48" s="326"/>
      <c r="O48" s="326"/>
      <c r="P48" s="844"/>
      <c r="Q48" s="326"/>
      <c r="R48" s="326"/>
      <c r="S48" s="326"/>
    </row>
    <row r="49" spans="1:19">
      <c r="A49" s="183" t="s">
        <v>185</v>
      </c>
      <c r="B49" s="8"/>
      <c r="C49" s="14"/>
      <c r="D49" s="326"/>
      <c r="E49" s="840"/>
      <c r="F49" s="848"/>
      <c r="G49" s="630"/>
      <c r="H49" s="630"/>
      <c r="I49" s="630"/>
      <c r="J49" s="189"/>
      <c r="K49" s="189"/>
      <c r="L49" s="829"/>
      <c r="M49" s="849"/>
      <c r="N49" s="849"/>
      <c r="O49" s="326"/>
      <c r="P49" s="844"/>
      <c r="Q49" s="326"/>
      <c r="R49" s="326"/>
      <c r="S49" s="326"/>
    </row>
    <row r="50" spans="1:19" ht="15">
      <c r="A50" s="183" t="s">
        <v>186</v>
      </c>
      <c r="B50" s="8"/>
      <c r="C50" s="14"/>
      <c r="D50" s="326"/>
      <c r="E50" s="840"/>
      <c r="F50" s="848"/>
      <c r="G50" s="850"/>
      <c r="I50" s="851"/>
      <c r="J50" s="843"/>
      <c r="K50" s="843"/>
      <c r="L50" s="326"/>
      <c r="M50" s="326"/>
      <c r="N50" s="326"/>
      <c r="O50" s="326"/>
      <c r="P50" s="326"/>
    </row>
    <row r="51" spans="1:19" ht="15">
      <c r="A51" s="183" t="s">
        <v>187</v>
      </c>
      <c r="B51" s="8"/>
      <c r="C51" s="14"/>
      <c r="D51" s="326"/>
      <c r="E51" s="840"/>
      <c r="F51" s="848"/>
      <c r="G51" s="850"/>
      <c r="I51" s="851"/>
      <c r="J51" s="843"/>
      <c r="K51" s="843"/>
      <c r="L51" s="326"/>
      <c r="M51" s="326"/>
      <c r="N51" s="326"/>
      <c r="O51" s="326"/>
      <c r="P51" s="326"/>
    </row>
    <row r="52" spans="1:19" ht="15">
      <c r="A52" s="183" t="s">
        <v>188</v>
      </c>
      <c r="B52" s="8"/>
      <c r="C52" s="14"/>
      <c r="D52" s="326"/>
      <c r="E52" s="840"/>
      <c r="F52" s="848"/>
      <c r="G52" s="850"/>
      <c r="I52" s="851"/>
      <c r="J52" s="843"/>
      <c r="K52" s="843"/>
      <c r="L52" s="326"/>
      <c r="M52" s="326"/>
      <c r="N52" s="326"/>
      <c r="O52" s="849"/>
      <c r="P52" s="326"/>
    </row>
    <row r="53" spans="1:19" ht="15">
      <c r="A53" s="183" t="s">
        <v>85</v>
      </c>
      <c r="B53" s="1164"/>
      <c r="C53" s="1165"/>
      <c r="D53" s="326"/>
      <c r="E53" s="840"/>
      <c r="F53" s="848"/>
      <c r="G53" s="850"/>
      <c r="I53" s="851"/>
      <c r="J53" s="843"/>
      <c r="K53" s="843"/>
      <c r="L53" s="326"/>
      <c r="M53" s="326"/>
      <c r="N53" s="326"/>
      <c r="O53" s="326"/>
      <c r="P53" s="326"/>
    </row>
    <row r="54" spans="1:19" ht="13.5" thickBot="1">
      <c r="A54" s="184" t="s">
        <v>189</v>
      </c>
      <c r="B54" s="1166"/>
      <c r="C54" s="1167"/>
      <c r="D54" s="326"/>
      <c r="E54" s="326"/>
      <c r="F54" s="848"/>
      <c r="G54" s="630"/>
      <c r="I54" s="851"/>
      <c r="J54" s="326"/>
      <c r="K54" s="326"/>
      <c r="L54" s="326"/>
      <c r="M54" s="326"/>
      <c r="N54" s="326"/>
      <c r="O54" s="326"/>
      <c r="P54" s="326"/>
    </row>
    <row r="55" spans="1:19" ht="47.1" customHeight="1" thickTop="1">
      <c r="A55" s="1155" t="s">
        <v>839</v>
      </c>
      <c r="B55" s="1155"/>
      <c r="C55" s="1155"/>
      <c r="D55" s="1155"/>
      <c r="E55" s="1155"/>
      <c r="F55" s="1155"/>
      <c r="G55" s="849"/>
      <c r="H55" s="849"/>
      <c r="I55" s="849"/>
      <c r="J55" s="849"/>
      <c r="K55" s="849"/>
      <c r="L55" s="849"/>
      <c r="M55" s="326"/>
      <c r="N55" s="326"/>
      <c r="O55" s="326"/>
      <c r="P55" s="326"/>
    </row>
    <row r="56" spans="1:19">
      <c r="A56" s="852"/>
      <c r="B56" s="326"/>
      <c r="C56" s="326"/>
      <c r="D56" s="326"/>
      <c r="E56" s="326"/>
      <c r="F56" s="326"/>
      <c r="G56" s="326"/>
      <c r="H56" s="326"/>
      <c r="I56" s="326"/>
      <c r="J56" s="326"/>
      <c r="K56" s="326"/>
      <c r="L56" s="326"/>
      <c r="M56" s="326"/>
      <c r="N56" s="326"/>
      <c r="O56" s="326"/>
      <c r="P56" s="326"/>
    </row>
    <row r="57" spans="1:19">
      <c r="A57" s="908" t="s">
        <v>160</v>
      </c>
      <c r="B57" s="326"/>
      <c r="C57" s="326"/>
      <c r="D57" s="326"/>
      <c r="E57" s="326"/>
      <c r="F57" s="326"/>
      <c r="G57" s="326"/>
      <c r="H57" s="326"/>
      <c r="I57" s="326"/>
      <c r="J57" s="326"/>
      <c r="K57" s="326"/>
      <c r="L57" s="326"/>
      <c r="M57" s="326"/>
      <c r="N57" s="326"/>
      <c r="O57" s="326"/>
      <c r="P57" s="326"/>
    </row>
    <row r="58" spans="1:19">
      <c r="A58" s="795"/>
      <c r="B58" s="326"/>
      <c r="C58" s="326"/>
      <c r="D58" s="326"/>
      <c r="E58" s="326"/>
      <c r="F58" s="326"/>
      <c r="G58" s="326"/>
      <c r="H58" s="326"/>
      <c r="I58" s="326"/>
      <c r="J58" s="326"/>
      <c r="K58" s="326"/>
      <c r="L58" s="326"/>
      <c r="M58" s="326"/>
      <c r="N58" s="326"/>
      <c r="O58" s="326"/>
      <c r="P58" s="326"/>
    </row>
    <row r="59" spans="1:19">
      <c r="A59" s="795"/>
      <c r="B59" s="326"/>
      <c r="C59" s="326"/>
      <c r="D59" s="326"/>
      <c r="E59" s="326"/>
      <c r="F59" s="326"/>
      <c r="G59" s="326"/>
      <c r="H59" s="326"/>
      <c r="I59" s="326"/>
      <c r="J59" s="326"/>
      <c r="K59" s="326"/>
      <c r="L59" s="326"/>
      <c r="M59" s="326"/>
      <c r="N59" s="326"/>
      <c r="O59" s="326"/>
      <c r="P59" s="326"/>
    </row>
    <row r="60" spans="1:19">
      <c r="A60" s="795"/>
      <c r="B60" s="326"/>
      <c r="C60" s="326"/>
      <c r="D60" s="326"/>
      <c r="E60" s="326"/>
      <c r="F60" s="326"/>
      <c r="G60" s="326"/>
      <c r="H60" s="326"/>
      <c r="I60" s="326"/>
      <c r="J60" s="326"/>
      <c r="K60" s="326"/>
      <c r="L60" s="326"/>
      <c r="M60" s="326"/>
      <c r="N60" s="326"/>
      <c r="O60" s="326"/>
      <c r="P60" s="326"/>
    </row>
    <row r="61" spans="1:19">
      <c r="A61" s="795"/>
      <c r="B61" s="326"/>
      <c r="C61" s="326"/>
      <c r="D61" s="326"/>
      <c r="E61" s="326"/>
      <c r="F61" s="326"/>
      <c r="G61" s="326"/>
      <c r="H61" s="326"/>
      <c r="I61" s="326"/>
      <c r="J61" s="326"/>
      <c r="K61" s="326"/>
      <c r="L61" s="326"/>
      <c r="M61" s="326"/>
      <c r="N61" s="326"/>
      <c r="O61" s="326"/>
      <c r="P61" s="326"/>
    </row>
    <row r="62" spans="1:19">
      <c r="A62" s="795"/>
      <c r="B62" s="326"/>
      <c r="C62" s="326"/>
      <c r="D62" s="326"/>
      <c r="E62" s="326"/>
      <c r="F62" s="326"/>
      <c r="G62" s="326"/>
      <c r="H62" s="326"/>
      <c r="I62" s="326"/>
      <c r="J62" s="326"/>
      <c r="K62" s="326"/>
      <c r="L62" s="326"/>
      <c r="M62" s="326"/>
      <c r="N62" s="326"/>
      <c r="O62" s="326"/>
      <c r="P62" s="326"/>
    </row>
    <row r="63" spans="1:19">
      <c r="A63" s="795"/>
      <c r="B63" s="326"/>
      <c r="C63" s="326"/>
      <c r="D63" s="326"/>
      <c r="E63" s="326"/>
      <c r="F63" s="326"/>
      <c r="G63" s="326"/>
      <c r="H63" s="326"/>
      <c r="I63" s="326"/>
      <c r="J63" s="326"/>
      <c r="K63" s="326"/>
      <c r="L63" s="326"/>
      <c r="M63" s="326"/>
      <c r="N63" s="326"/>
      <c r="O63" s="326"/>
      <c r="P63" s="326"/>
    </row>
    <row r="64" spans="1:19">
      <c r="A64" s="795"/>
      <c r="B64" s="326"/>
      <c r="C64" s="326"/>
      <c r="D64" s="326"/>
      <c r="E64" s="326"/>
      <c r="F64" s="326"/>
      <c r="G64" s="326"/>
      <c r="H64" s="326"/>
      <c r="I64" s="326"/>
      <c r="J64" s="326"/>
      <c r="K64" s="326"/>
      <c r="L64" s="326"/>
      <c r="M64" s="326"/>
      <c r="N64" s="326"/>
      <c r="O64" s="326"/>
      <c r="P64" s="326"/>
    </row>
    <row r="65" spans="1:16">
      <c r="A65" s="795"/>
      <c r="B65" s="326"/>
      <c r="C65" s="326"/>
      <c r="D65" s="326"/>
      <c r="E65" s="326"/>
      <c r="F65" s="326"/>
      <c r="G65" s="326"/>
      <c r="H65" s="326"/>
      <c r="I65" s="326"/>
      <c r="J65" s="326"/>
      <c r="K65" s="326"/>
      <c r="L65" s="326"/>
      <c r="M65" s="326"/>
      <c r="N65" s="326"/>
      <c r="O65" s="326"/>
      <c r="P65" s="326"/>
    </row>
    <row r="66" spans="1:16">
      <c r="A66" s="795"/>
      <c r="B66" s="326"/>
      <c r="C66" s="326"/>
      <c r="D66" s="326"/>
      <c r="E66" s="326"/>
      <c r="F66" s="326"/>
      <c r="G66" s="326"/>
      <c r="H66" s="326"/>
      <c r="I66" s="326"/>
      <c r="J66" s="326"/>
      <c r="K66" s="326"/>
      <c r="L66" s="326"/>
      <c r="M66" s="326"/>
      <c r="N66" s="326"/>
      <c r="O66" s="326"/>
      <c r="P66" s="326"/>
    </row>
    <row r="67" spans="1:16">
      <c r="A67" s="795"/>
      <c r="B67" s="326"/>
      <c r="C67" s="326"/>
      <c r="D67" s="326"/>
      <c r="E67" s="326"/>
      <c r="F67" s="326"/>
      <c r="G67" s="326"/>
      <c r="H67" s="326"/>
      <c r="I67" s="326"/>
      <c r="J67" s="326"/>
      <c r="K67" s="326"/>
      <c r="L67" s="326"/>
      <c r="M67" s="326"/>
      <c r="N67" s="326"/>
      <c r="O67" s="326"/>
      <c r="P67" s="326"/>
    </row>
    <row r="68" spans="1:16">
      <c r="A68" s="795"/>
      <c r="B68" s="326"/>
      <c r="C68" s="326"/>
      <c r="D68" s="326"/>
      <c r="E68" s="326"/>
      <c r="F68" s="326"/>
      <c r="G68" s="326"/>
      <c r="H68" s="326"/>
      <c r="I68" s="326"/>
      <c r="J68" s="326"/>
      <c r="K68" s="326"/>
      <c r="L68" s="326"/>
      <c r="M68" s="326"/>
      <c r="N68" s="326"/>
      <c r="O68" s="326"/>
      <c r="P68" s="326"/>
    </row>
    <row r="69" spans="1:16">
      <c r="A69" s="795"/>
      <c r="B69" s="326"/>
      <c r="C69" s="326"/>
      <c r="D69" s="326"/>
      <c r="E69" s="326"/>
      <c r="F69" s="326"/>
      <c r="G69" s="326"/>
      <c r="H69" s="326"/>
      <c r="I69" s="326"/>
      <c r="J69" s="326"/>
      <c r="K69" s="326"/>
      <c r="L69" s="326"/>
      <c r="M69" s="326"/>
      <c r="N69" s="326"/>
      <c r="O69" s="326"/>
      <c r="P69" s="326"/>
    </row>
    <row r="70" spans="1:16">
      <c r="A70" s="795"/>
      <c r="B70" s="326"/>
      <c r="C70" s="326"/>
      <c r="D70" s="326"/>
      <c r="E70" s="326"/>
      <c r="F70" s="326"/>
      <c r="G70" s="326"/>
      <c r="H70" s="326"/>
      <c r="I70" s="326"/>
      <c r="J70" s="326"/>
      <c r="K70" s="326"/>
      <c r="L70" s="326"/>
      <c r="M70" s="326"/>
      <c r="N70" s="326"/>
      <c r="O70" s="326"/>
      <c r="P70" s="326"/>
    </row>
    <row r="71" spans="1:16">
      <c r="A71" s="795"/>
      <c r="B71" s="326"/>
      <c r="C71" s="326"/>
      <c r="D71" s="326"/>
      <c r="E71" s="326"/>
      <c r="F71" s="326"/>
      <c r="G71" s="326"/>
      <c r="H71" s="326"/>
      <c r="I71" s="326"/>
      <c r="J71" s="326"/>
      <c r="K71" s="326"/>
      <c r="L71" s="326"/>
      <c r="M71" s="326"/>
      <c r="N71" s="326"/>
      <c r="O71" s="326"/>
      <c r="P71" s="326"/>
    </row>
    <row r="72" spans="1:16">
      <c r="A72" s="795"/>
      <c r="B72" s="326"/>
      <c r="C72" s="326"/>
      <c r="D72" s="326"/>
      <c r="E72" s="326"/>
      <c r="F72" s="326"/>
      <c r="G72" s="326"/>
      <c r="H72" s="326"/>
      <c r="I72" s="326"/>
      <c r="J72" s="326"/>
      <c r="K72" s="326"/>
      <c r="L72" s="326"/>
      <c r="M72" s="326"/>
      <c r="N72" s="326"/>
      <c r="O72" s="326"/>
      <c r="P72" s="326"/>
    </row>
    <row r="73" spans="1:16">
      <c r="A73" s="795"/>
      <c r="B73" s="326"/>
      <c r="C73" s="326"/>
      <c r="D73" s="326"/>
      <c r="E73" s="326"/>
      <c r="F73" s="326"/>
      <c r="G73" s="326"/>
      <c r="H73" s="326"/>
      <c r="I73" s="326"/>
      <c r="J73" s="326"/>
      <c r="K73" s="326"/>
      <c r="L73" s="326"/>
      <c r="M73" s="326"/>
      <c r="N73" s="326"/>
      <c r="O73" s="326"/>
      <c r="P73" s="326"/>
    </row>
    <row r="74" spans="1:16">
      <c r="A74" s="795"/>
      <c r="B74" s="326"/>
      <c r="C74" s="326"/>
      <c r="D74" s="326"/>
      <c r="E74" s="326"/>
      <c r="F74" s="326"/>
      <c r="G74" s="326"/>
      <c r="H74" s="326"/>
      <c r="I74" s="326"/>
      <c r="J74" s="326"/>
      <c r="K74" s="326"/>
      <c r="L74" s="326"/>
      <c r="M74" s="326"/>
      <c r="N74" s="326"/>
      <c r="O74" s="326"/>
      <c r="P74" s="326"/>
    </row>
    <row r="75" spans="1:16">
      <c r="A75" s="795"/>
      <c r="B75" s="326"/>
      <c r="C75" s="326"/>
      <c r="D75" s="326"/>
      <c r="E75" s="326"/>
      <c r="F75" s="326"/>
      <c r="G75" s="326"/>
      <c r="H75" s="326"/>
      <c r="I75" s="326"/>
      <c r="J75" s="326"/>
      <c r="K75" s="326"/>
      <c r="L75" s="326"/>
      <c r="M75" s="326"/>
      <c r="N75" s="326"/>
      <c r="O75" s="326"/>
      <c r="P75" s="326"/>
    </row>
    <row r="76" spans="1:16">
      <c r="A76" s="795"/>
      <c r="B76" s="326"/>
      <c r="C76" s="326"/>
      <c r="D76" s="326"/>
      <c r="E76" s="326"/>
      <c r="F76" s="326"/>
      <c r="G76" s="326"/>
      <c r="H76" s="326"/>
      <c r="I76" s="326"/>
      <c r="J76" s="326"/>
      <c r="K76" s="326"/>
      <c r="L76" s="326"/>
      <c r="M76" s="326"/>
      <c r="N76" s="326"/>
      <c r="O76" s="326"/>
      <c r="P76" s="326"/>
    </row>
    <row r="77" spans="1:16">
      <c r="A77" s="795"/>
      <c r="B77" s="326"/>
      <c r="C77" s="326"/>
      <c r="D77" s="326"/>
      <c r="E77" s="326"/>
      <c r="F77" s="326"/>
      <c r="G77" s="326"/>
      <c r="H77" s="326"/>
      <c r="I77" s="326"/>
      <c r="J77" s="326"/>
      <c r="K77" s="326"/>
      <c r="L77" s="326"/>
      <c r="M77" s="326"/>
      <c r="N77" s="326"/>
      <c r="O77" s="326"/>
      <c r="P77" s="326"/>
    </row>
    <row r="78" spans="1:16">
      <c r="A78" s="795"/>
      <c r="B78" s="326"/>
      <c r="C78" s="326"/>
      <c r="D78" s="326"/>
      <c r="E78" s="326"/>
      <c r="F78" s="326"/>
      <c r="G78" s="326"/>
      <c r="H78" s="326"/>
      <c r="I78" s="326"/>
      <c r="J78" s="326"/>
      <c r="K78" s="326"/>
      <c r="L78" s="326"/>
      <c r="M78" s="326"/>
      <c r="N78" s="326"/>
      <c r="O78" s="326"/>
      <c r="P78" s="326"/>
    </row>
    <row r="79" spans="1:16">
      <c r="A79" s="795"/>
      <c r="B79" s="326"/>
      <c r="C79" s="326"/>
      <c r="D79" s="326"/>
      <c r="E79" s="326"/>
      <c r="F79" s="326"/>
      <c r="G79" s="326"/>
      <c r="H79" s="326"/>
      <c r="I79" s="326"/>
      <c r="J79" s="326"/>
      <c r="K79" s="326"/>
      <c r="L79" s="326"/>
      <c r="M79" s="326"/>
      <c r="N79" s="326"/>
      <c r="O79" s="326"/>
      <c r="P79" s="326"/>
    </row>
    <row r="80" spans="1:16">
      <c r="A80" s="795"/>
      <c r="B80" s="326"/>
      <c r="C80" s="326"/>
      <c r="D80" s="326"/>
      <c r="E80" s="326"/>
      <c r="F80" s="326"/>
      <c r="G80" s="326"/>
      <c r="H80" s="326"/>
      <c r="I80" s="326"/>
      <c r="J80" s="326"/>
      <c r="K80" s="326"/>
      <c r="L80" s="326"/>
      <c r="M80" s="326"/>
      <c r="N80" s="326"/>
      <c r="O80" s="326"/>
      <c r="P80" s="326"/>
    </row>
    <row r="81" spans="1:16">
      <c r="A81" s="795"/>
      <c r="B81" s="326"/>
      <c r="C81" s="326"/>
      <c r="D81" s="326"/>
      <c r="E81" s="326"/>
      <c r="F81" s="326"/>
      <c r="G81" s="326"/>
      <c r="H81" s="326"/>
      <c r="I81" s="326"/>
      <c r="J81" s="326"/>
      <c r="K81" s="326"/>
      <c r="L81" s="326"/>
      <c r="M81" s="326"/>
      <c r="N81" s="326"/>
      <c r="O81" s="326"/>
      <c r="P81" s="326"/>
    </row>
    <row r="82" spans="1:16">
      <c r="A82" s="795"/>
      <c r="B82" s="326"/>
      <c r="C82" s="326"/>
      <c r="D82" s="326"/>
      <c r="E82" s="326"/>
      <c r="F82" s="326"/>
      <c r="G82" s="326"/>
      <c r="H82" s="326"/>
      <c r="I82" s="326"/>
      <c r="J82" s="326"/>
      <c r="K82" s="326"/>
      <c r="L82" s="326"/>
      <c r="M82" s="326"/>
      <c r="N82" s="326"/>
      <c r="O82" s="326"/>
      <c r="P82" s="326"/>
    </row>
    <row r="83" spans="1:16">
      <c r="A83" s="795"/>
      <c r="B83" s="326"/>
      <c r="C83" s="326"/>
      <c r="D83" s="326"/>
      <c r="E83" s="326"/>
      <c r="F83" s="326"/>
      <c r="G83" s="326"/>
      <c r="H83" s="326"/>
      <c r="I83" s="326"/>
      <c r="J83" s="326"/>
      <c r="K83" s="326"/>
      <c r="L83" s="326"/>
      <c r="M83" s="326"/>
      <c r="N83" s="326"/>
      <c r="O83" s="326"/>
      <c r="P83" s="326"/>
    </row>
    <row r="84" spans="1:16">
      <c r="A84" s="795"/>
      <c r="B84" s="326"/>
      <c r="C84" s="326"/>
      <c r="D84" s="326"/>
      <c r="E84" s="326"/>
      <c r="F84" s="326"/>
      <c r="G84" s="326"/>
      <c r="H84" s="326"/>
      <c r="I84" s="326"/>
      <c r="J84" s="326"/>
      <c r="K84" s="326"/>
      <c r="L84" s="326"/>
      <c r="M84" s="326"/>
      <c r="N84" s="326"/>
      <c r="O84" s="326"/>
      <c r="P84" s="326"/>
    </row>
    <row r="85" spans="1:16">
      <c r="A85" s="795"/>
      <c r="B85" s="326"/>
      <c r="C85" s="326"/>
      <c r="D85" s="326"/>
      <c r="E85" s="326"/>
      <c r="F85" s="326"/>
      <c r="G85" s="326"/>
      <c r="H85" s="326"/>
      <c r="I85" s="326"/>
      <c r="J85" s="326"/>
      <c r="K85" s="326"/>
      <c r="L85" s="326"/>
      <c r="M85" s="326"/>
      <c r="N85" s="326"/>
      <c r="O85" s="326"/>
      <c r="P85" s="326"/>
    </row>
    <row r="86" spans="1:16">
      <c r="A86" s="795"/>
      <c r="B86" s="326"/>
      <c r="C86" s="326"/>
      <c r="D86" s="326"/>
      <c r="E86" s="326"/>
      <c r="F86" s="326"/>
      <c r="G86" s="326"/>
      <c r="H86" s="326"/>
      <c r="I86" s="326"/>
      <c r="J86" s="326"/>
      <c r="K86" s="326"/>
      <c r="L86" s="326"/>
      <c r="M86" s="326"/>
      <c r="N86" s="326"/>
      <c r="O86" s="326"/>
      <c r="P86" s="326"/>
    </row>
    <row r="87" spans="1:16">
      <c r="A87" s="795"/>
      <c r="B87" s="326"/>
      <c r="C87" s="326"/>
      <c r="D87" s="326"/>
      <c r="E87" s="326"/>
      <c r="F87" s="326"/>
      <c r="G87" s="326"/>
      <c r="H87" s="326"/>
      <c r="I87" s="326"/>
      <c r="J87" s="326"/>
      <c r="K87" s="326"/>
      <c r="L87" s="326"/>
      <c r="M87" s="326"/>
      <c r="N87" s="326"/>
      <c r="O87" s="326"/>
      <c r="P87" s="326"/>
    </row>
    <row r="88" spans="1:16">
      <c r="A88" s="795"/>
      <c r="B88" s="326"/>
      <c r="C88" s="326"/>
      <c r="D88" s="326"/>
      <c r="E88" s="326"/>
      <c r="F88" s="326"/>
      <c r="G88" s="326"/>
      <c r="H88" s="326"/>
      <c r="I88" s="326"/>
      <c r="J88" s="326"/>
      <c r="K88" s="326"/>
      <c r="L88" s="326"/>
      <c r="M88" s="326"/>
      <c r="N88" s="326"/>
      <c r="O88" s="326"/>
      <c r="P88" s="326"/>
    </row>
    <row r="89" spans="1:16">
      <c r="A89" s="795"/>
      <c r="B89" s="326"/>
      <c r="C89" s="326"/>
      <c r="D89" s="326"/>
      <c r="E89" s="326"/>
      <c r="F89" s="326"/>
      <c r="G89" s="326"/>
      <c r="H89" s="326"/>
      <c r="I89" s="326"/>
      <c r="J89" s="326"/>
      <c r="K89" s="326"/>
      <c r="L89" s="326"/>
      <c r="M89" s="326"/>
      <c r="N89" s="326"/>
      <c r="O89" s="326"/>
      <c r="P89" s="326"/>
    </row>
    <row r="90" spans="1:16">
      <c r="A90" s="795"/>
      <c r="B90" s="326"/>
      <c r="C90" s="326"/>
      <c r="D90" s="326"/>
      <c r="E90" s="326"/>
      <c r="F90" s="326"/>
      <c r="G90" s="326"/>
      <c r="H90" s="326"/>
      <c r="I90" s="326"/>
      <c r="J90" s="326"/>
      <c r="K90" s="326"/>
      <c r="L90" s="326"/>
      <c r="M90" s="326"/>
      <c r="N90" s="326"/>
      <c r="O90" s="326"/>
      <c r="P90" s="326"/>
    </row>
    <row r="91" spans="1:16">
      <c r="A91" s="795"/>
      <c r="B91" s="326"/>
      <c r="C91" s="326"/>
      <c r="D91" s="326"/>
      <c r="E91" s="326"/>
      <c r="F91" s="326"/>
      <c r="G91" s="326"/>
      <c r="H91" s="326"/>
      <c r="I91" s="326"/>
      <c r="J91" s="326"/>
      <c r="K91" s="326"/>
      <c r="L91" s="326"/>
      <c r="M91" s="326"/>
      <c r="N91" s="326"/>
      <c r="O91" s="326"/>
      <c r="P91" s="326"/>
    </row>
    <row r="92" spans="1:16">
      <c r="A92" s="795"/>
      <c r="B92" s="326"/>
      <c r="C92" s="326"/>
      <c r="D92" s="326"/>
      <c r="E92" s="326"/>
      <c r="F92" s="326"/>
      <c r="G92" s="326"/>
      <c r="H92" s="326"/>
      <c r="I92" s="326"/>
      <c r="J92" s="326"/>
      <c r="K92" s="326"/>
      <c r="L92" s="326"/>
      <c r="M92" s="326"/>
      <c r="N92" s="326"/>
      <c r="O92" s="326"/>
      <c r="P92" s="326"/>
    </row>
    <row r="93" spans="1:16">
      <c r="A93" s="795"/>
      <c r="B93" s="326"/>
      <c r="C93" s="326"/>
      <c r="D93" s="326"/>
      <c r="E93" s="326"/>
      <c r="F93" s="326"/>
      <c r="G93" s="326"/>
      <c r="H93" s="326"/>
      <c r="I93" s="326"/>
      <c r="J93" s="326"/>
      <c r="K93" s="326"/>
      <c r="L93" s="326"/>
      <c r="M93" s="326"/>
      <c r="N93" s="326"/>
      <c r="O93" s="326"/>
      <c r="P93" s="326"/>
    </row>
    <row r="94" spans="1:16">
      <c r="A94" s="795"/>
      <c r="B94" s="326"/>
      <c r="C94" s="326"/>
      <c r="D94" s="326"/>
      <c r="E94" s="326"/>
      <c r="F94" s="326"/>
      <c r="G94" s="326"/>
      <c r="H94" s="326"/>
      <c r="I94" s="326"/>
      <c r="J94" s="326"/>
      <c r="K94" s="326"/>
      <c r="L94" s="326"/>
      <c r="M94" s="326"/>
      <c r="N94" s="326"/>
      <c r="O94" s="326"/>
      <c r="P94" s="326"/>
    </row>
    <row r="95" spans="1:16">
      <c r="A95" s="795"/>
      <c r="B95" s="326"/>
      <c r="C95" s="326"/>
      <c r="D95" s="326"/>
      <c r="E95" s="326"/>
      <c r="F95" s="326"/>
      <c r="G95" s="326"/>
      <c r="H95" s="326"/>
      <c r="I95" s="326"/>
      <c r="J95" s="326"/>
      <c r="K95" s="326"/>
      <c r="L95" s="326"/>
      <c r="M95" s="326"/>
      <c r="N95" s="326"/>
      <c r="O95" s="326"/>
      <c r="P95" s="326"/>
    </row>
    <row r="96" spans="1:16">
      <c r="A96" s="795"/>
      <c r="B96" s="326"/>
      <c r="C96" s="326"/>
      <c r="D96" s="326"/>
      <c r="E96" s="326"/>
      <c r="F96" s="326"/>
      <c r="G96" s="326"/>
      <c r="H96" s="326"/>
      <c r="I96" s="326"/>
      <c r="J96" s="326"/>
      <c r="K96" s="326"/>
      <c r="L96" s="326"/>
      <c r="M96" s="326"/>
      <c r="N96" s="326"/>
      <c r="O96" s="326"/>
      <c r="P96" s="326"/>
    </row>
    <row r="97" spans="1:16">
      <c r="A97" s="795"/>
      <c r="B97" s="326"/>
      <c r="C97" s="326"/>
      <c r="D97" s="326"/>
      <c r="E97" s="326"/>
      <c r="F97" s="326"/>
      <c r="G97" s="326"/>
      <c r="H97" s="326"/>
      <c r="I97" s="326"/>
      <c r="J97" s="326"/>
      <c r="K97" s="326"/>
      <c r="L97" s="326"/>
      <c r="M97" s="326"/>
      <c r="N97" s="326"/>
      <c r="O97" s="326"/>
      <c r="P97" s="326"/>
    </row>
    <row r="98" spans="1:16">
      <c r="A98" s="795"/>
      <c r="B98" s="326"/>
      <c r="C98" s="326"/>
      <c r="D98" s="326"/>
      <c r="E98" s="326"/>
      <c r="F98" s="326"/>
      <c r="G98" s="326"/>
      <c r="H98" s="326"/>
      <c r="I98" s="326"/>
      <c r="J98" s="326"/>
      <c r="K98" s="326"/>
      <c r="L98" s="326"/>
      <c r="M98" s="326"/>
      <c r="N98" s="326"/>
      <c r="O98" s="326"/>
      <c r="P98" s="326"/>
    </row>
    <row r="99" spans="1:16">
      <c r="A99" s="795"/>
      <c r="B99" s="326"/>
      <c r="C99" s="326"/>
      <c r="D99" s="326"/>
      <c r="E99" s="326"/>
      <c r="F99" s="326"/>
      <c r="G99" s="326"/>
      <c r="H99" s="326"/>
      <c r="I99" s="326"/>
      <c r="J99" s="326"/>
      <c r="K99" s="326"/>
      <c r="L99" s="326"/>
      <c r="O99" s="326"/>
      <c r="P99" s="326"/>
    </row>
    <row r="100" spans="1:16">
      <c r="A100" s="795"/>
      <c r="B100" s="326"/>
      <c r="C100" s="326"/>
      <c r="D100" s="326"/>
      <c r="E100" s="326"/>
      <c r="F100" s="326"/>
      <c r="G100" s="326"/>
      <c r="H100" s="326"/>
      <c r="I100" s="326"/>
      <c r="J100" s="326"/>
      <c r="K100" s="326"/>
      <c r="L100" s="326"/>
      <c r="O100" s="326"/>
      <c r="P100" s="326"/>
    </row>
    <row r="101" spans="1:16">
      <c r="A101" s="795"/>
      <c r="B101" s="326"/>
      <c r="C101" s="326"/>
      <c r="D101" s="326"/>
      <c r="E101" s="326"/>
      <c r="F101" s="326"/>
      <c r="G101" s="326"/>
      <c r="H101" s="326"/>
      <c r="I101" s="326"/>
      <c r="J101" s="326"/>
      <c r="K101" s="326"/>
      <c r="L101" s="326"/>
      <c r="O101" s="326"/>
      <c r="P101" s="326"/>
    </row>
    <row r="102" spans="1:16">
      <c r="A102" s="795"/>
      <c r="B102" s="326"/>
      <c r="C102" s="326"/>
      <c r="D102" s="326"/>
      <c r="E102" s="326"/>
      <c r="F102" s="326"/>
      <c r="G102" s="326"/>
      <c r="H102" s="326"/>
      <c r="I102" s="326"/>
      <c r="J102" s="326"/>
      <c r="K102" s="326"/>
      <c r="L102" s="326"/>
      <c r="P102" s="326"/>
    </row>
    <row r="103" spans="1:16">
      <c r="A103" s="795"/>
      <c r="B103" s="326"/>
      <c r="C103" s="326"/>
      <c r="D103" s="326"/>
      <c r="E103" s="326"/>
      <c r="F103" s="326"/>
      <c r="G103" s="326"/>
      <c r="H103" s="326"/>
      <c r="I103" s="326"/>
      <c r="J103" s="326"/>
      <c r="K103" s="326"/>
      <c r="L103" s="326"/>
      <c r="P103" s="326"/>
    </row>
    <row r="104" spans="1:16">
      <c r="A104" s="795"/>
      <c r="B104" s="326"/>
      <c r="C104" s="326"/>
      <c r="D104" s="326"/>
      <c r="E104" s="326"/>
      <c r="F104" s="326"/>
      <c r="G104" s="326"/>
      <c r="H104" s="326"/>
      <c r="I104" s="326"/>
      <c r="J104" s="326"/>
      <c r="K104" s="326"/>
      <c r="L104" s="326"/>
      <c r="P104" s="326"/>
    </row>
    <row r="105" spans="1:16">
      <c r="A105" s="795"/>
    </row>
    <row r="106" spans="1:16">
      <c r="A106" s="795"/>
    </row>
  </sheetData>
  <sheetProtection algorithmName="SHA-512" hashValue="S0Magy8NtRrjvOoq1nIRQovWvd+y8d7J3leQ0AGUus+fHwMlDcoTrFJnpdnmF0ZkuOvL4WYfgy8bE05NmCSe2A==" saltValue="zyh2g50NisThz5rDwAHwNQ==" spinCount="100000" sheet="1" formatCells="0" formatColumns="0" formatRows="0" insertRows="0"/>
  <protectedRanges>
    <protectedRange password="DDF4" sqref="A2 A28:D30 I28:K30 A35:D37 I35:K37 A43:A44" name="Range1"/>
    <protectedRange password="DDF4" sqref="P8:R23" name="Range1_1"/>
  </protectedRanges>
  <mergeCells count="22">
    <mergeCell ref="AC6:AJ6"/>
    <mergeCell ref="AC24:AJ24"/>
    <mergeCell ref="L27:L34"/>
    <mergeCell ref="A1:J1"/>
    <mergeCell ref="A2:J2"/>
    <mergeCell ref="A3:J3"/>
    <mergeCell ref="M27:M34"/>
    <mergeCell ref="AM7:AQ7"/>
    <mergeCell ref="AM10:AN10"/>
    <mergeCell ref="AO10:AQ10"/>
    <mergeCell ref="AN11:AQ11"/>
    <mergeCell ref="A55:F55"/>
    <mergeCell ref="AC26:AD28"/>
    <mergeCell ref="AC29:AD32"/>
    <mergeCell ref="AC33:AD34"/>
    <mergeCell ref="AC36:AD36"/>
    <mergeCell ref="B53:C53"/>
    <mergeCell ref="B54:C54"/>
    <mergeCell ref="A47:C47"/>
    <mergeCell ref="F46:I46"/>
    <mergeCell ref="A41:E41"/>
    <mergeCell ref="AC37:AD37"/>
  </mergeCells>
  <phoneticPr fontId="19" type="noConversion"/>
  <dataValidations count="3">
    <dataValidation type="list" allowBlank="1" showInputMessage="1" showErrorMessage="1" sqref="C8:D23" xr:uid="{00000000-0002-0000-0B00-000000000000}">
      <formula1>"0,1,2,3,4"</formula1>
    </dataValidation>
    <dataValidation type="list" showInputMessage="1" showErrorMessage="1" sqref="A8:A23" xr:uid="{00000000-0002-0000-0B00-000001000000}">
      <formula1>"20,30,35,40,45,50,55,60,65,70,75,80,100,120,150"</formula1>
    </dataValidation>
    <dataValidation type="list" allowBlank="1" showInputMessage="1" showErrorMessage="1" sqref="F8:F23" xr:uid="{8BCFA812-C37F-D341-8559-80CDF74CEB4B}">
      <formula1>$AB$3:$AB$4</formula1>
    </dataValidation>
  </dataValidations>
  <pageMargins left="0.25" right="0.25" top="0.75" bottom="0.75" header="0.3" footer="0.3"/>
  <pageSetup scale="80" fitToHeight="0" orientation="landscape" horizontalDpi="1200" verticalDpi="1200" r:id="rId1"/>
  <headerFooter alignWithMargins="0"/>
  <ignoredErrors>
    <ignoredError sqref="H23:H24 H9:H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5EC6-6193-4F98-8CB3-B7EB0A7AD7A8}">
  <sheetPr>
    <pageSetUpPr fitToPage="1"/>
  </sheetPr>
  <dimension ref="A1:AW106"/>
  <sheetViews>
    <sheetView zoomScale="115" zoomScaleNormal="115" workbookViewId="0">
      <selection activeCell="A23" sqref="A23:A25"/>
    </sheetView>
  </sheetViews>
  <sheetFormatPr defaultColWidth="8.85546875" defaultRowHeight="12.75"/>
  <cols>
    <col min="1" max="1" width="22.85546875" style="520" customWidth="1"/>
    <col min="2" max="4" width="8.85546875" style="520"/>
    <col min="5" max="5" width="10" style="520" bestFit="1" customWidth="1"/>
    <col min="6" max="6" width="17.42578125" style="520" customWidth="1"/>
    <col min="7" max="7" width="10.5703125" style="520" hidden="1" customWidth="1"/>
    <col min="8" max="8" width="11.28515625" style="520" customWidth="1"/>
    <col min="9" max="9" width="10.5703125" style="520" customWidth="1"/>
    <col min="10" max="11" width="10" style="520" customWidth="1"/>
    <col min="12" max="12" width="11.42578125" style="520" customWidth="1"/>
    <col min="13" max="13" width="19.85546875" style="520" customWidth="1"/>
    <col min="14" max="15" width="13" style="520" customWidth="1"/>
    <col min="16" max="16" width="11" style="520" customWidth="1"/>
    <col min="17" max="17" width="12.42578125" style="520" customWidth="1"/>
    <col min="18" max="18" width="16.140625" style="520" customWidth="1"/>
    <col min="19" max="19" width="15.42578125" style="520" customWidth="1"/>
    <col min="20" max="20" width="20.140625" style="520" customWidth="1"/>
    <col min="21" max="28" width="8.85546875" style="520"/>
    <col min="29" max="29" width="13.42578125" style="520" customWidth="1"/>
    <col min="30" max="37" width="8.85546875" style="520"/>
    <col min="38" max="38" width="28.42578125" style="520" customWidth="1"/>
    <col min="39" max="39" width="13" style="520" customWidth="1"/>
    <col min="40" max="40" width="12.140625" style="520" bestFit="1" customWidth="1"/>
    <col min="41" max="41" width="13.5703125" style="520" bestFit="1" customWidth="1"/>
    <col min="42" max="42" width="13.140625" style="520" bestFit="1" customWidth="1"/>
    <col min="43" max="46" width="12.140625" style="520" bestFit="1" customWidth="1"/>
    <col min="47" max="16384" width="8.85546875" style="520"/>
  </cols>
  <sheetData>
    <row r="1" spans="1:46" ht="14.25">
      <c r="A1" s="1180" t="s">
        <v>790</v>
      </c>
      <c r="B1" s="1180"/>
      <c r="C1" s="1180"/>
      <c r="D1" s="1180"/>
      <c r="E1" s="1180"/>
      <c r="F1" s="1180"/>
      <c r="G1" s="1180"/>
      <c r="H1" s="1180"/>
      <c r="I1" s="1180"/>
      <c r="J1" s="1180"/>
      <c r="K1" s="792"/>
      <c r="L1" s="326"/>
      <c r="M1" s="326"/>
      <c r="N1" s="326"/>
      <c r="O1" s="326"/>
      <c r="P1" s="326"/>
    </row>
    <row r="2" spans="1:46" ht="15">
      <c r="A2" s="1181" t="str">
        <f>'Application Form'!B4</f>
        <v>Your Project Name Here</v>
      </c>
      <c r="B2" s="1181"/>
      <c r="C2" s="1181"/>
      <c r="D2" s="1181"/>
      <c r="E2" s="1181"/>
      <c r="F2" s="1181"/>
      <c r="G2" s="1181"/>
      <c r="H2" s="1181"/>
      <c r="I2" s="1181"/>
      <c r="J2" s="1181"/>
      <c r="K2" s="793"/>
      <c r="L2" s="326"/>
      <c r="M2" s="326"/>
      <c r="N2" s="326"/>
      <c r="O2" s="326"/>
      <c r="P2" s="326"/>
    </row>
    <row r="3" spans="1:46" ht="15">
      <c r="A3" s="1181" t="s">
        <v>799</v>
      </c>
      <c r="B3" s="1181"/>
      <c r="C3" s="1181"/>
      <c r="D3" s="1181"/>
      <c r="E3" s="1181"/>
      <c r="F3" s="1181"/>
      <c r="G3" s="1181"/>
      <c r="H3" s="1181"/>
      <c r="I3" s="1181"/>
      <c r="J3" s="1181"/>
      <c r="K3" s="794"/>
      <c r="L3" s="795"/>
      <c r="M3" s="795"/>
      <c r="N3" s="795"/>
      <c r="O3" s="795"/>
      <c r="P3" s="795"/>
      <c r="AB3">
        <v>1.5</v>
      </c>
      <c r="AC3"/>
      <c r="AD3"/>
      <c r="AE3"/>
      <c r="AF3"/>
      <c r="AG3"/>
      <c r="AH3"/>
      <c r="AI3"/>
    </row>
    <row r="4" spans="1:46" ht="15">
      <c r="A4" s="796" t="s">
        <v>70</v>
      </c>
      <c r="B4" s="797"/>
      <c r="C4" s="798"/>
      <c r="D4" s="798"/>
      <c r="E4" s="798"/>
      <c r="F4" s="798"/>
      <c r="G4" s="798"/>
      <c r="H4" s="798"/>
      <c r="I4" s="798"/>
      <c r="J4" s="798"/>
      <c r="K4" s="798"/>
      <c r="L4" s="795"/>
      <c r="M4" s="795"/>
      <c r="N4" s="795"/>
      <c r="O4" s="795"/>
      <c r="P4" s="795"/>
      <c r="AB4" s="191" t="s">
        <v>689</v>
      </c>
      <c r="AC4">
        <v>2024</v>
      </c>
      <c r="AD4"/>
      <c r="AE4"/>
      <c r="AF4"/>
      <c r="AG4"/>
      <c r="AH4"/>
      <c r="AI4"/>
    </row>
    <row r="5" spans="1:46" ht="15.75" thickBot="1">
      <c r="A5" s="796"/>
      <c r="B5" s="797"/>
      <c r="C5" s="798"/>
      <c r="D5" s="798"/>
      <c r="E5" s="798"/>
      <c r="F5" s="798"/>
      <c r="G5" s="798"/>
      <c r="H5" s="798"/>
      <c r="I5" s="798"/>
      <c r="J5" s="798"/>
      <c r="K5" s="798"/>
      <c r="L5" s="795"/>
      <c r="M5" s="795"/>
      <c r="N5" s="795"/>
      <c r="O5" s="795"/>
      <c r="P5" s="795"/>
      <c r="AB5"/>
      <c r="AC5" t="s">
        <v>801</v>
      </c>
      <c r="AD5"/>
      <c r="AE5"/>
      <c r="AF5"/>
      <c r="AG5"/>
      <c r="AH5"/>
      <c r="AI5"/>
    </row>
    <row r="6" spans="1:46" ht="15.75" thickBot="1">
      <c r="A6" s="89" t="s">
        <v>164</v>
      </c>
      <c r="B6" s="17"/>
      <c r="C6" s="17"/>
      <c r="D6" s="17"/>
      <c r="E6" s="17"/>
      <c r="F6" s="17"/>
      <c r="G6" s="17"/>
      <c r="H6" s="17"/>
      <c r="I6" s="17"/>
      <c r="J6" s="17"/>
      <c r="K6" s="17"/>
      <c r="L6" s="17"/>
      <c r="M6" s="17"/>
      <c r="N6" s="17"/>
      <c r="O6" s="17"/>
      <c r="P6" s="17"/>
      <c r="Q6" s="17"/>
      <c r="R6"/>
      <c r="S6"/>
      <c r="T6"/>
      <c r="U6" s="191"/>
      <c r="V6"/>
      <c r="W6"/>
      <c r="X6"/>
      <c r="Y6"/>
      <c r="AC6" s="1175" t="s">
        <v>690</v>
      </c>
      <c r="AD6" s="1176"/>
      <c r="AE6" s="1176"/>
      <c r="AF6" s="1176"/>
      <c r="AG6" s="1176"/>
      <c r="AH6" s="1176"/>
      <c r="AI6" s="1176"/>
      <c r="AJ6" s="1177"/>
    </row>
    <row r="7" spans="1:46" ht="78" customHeight="1" thickBot="1">
      <c r="A7" s="854" t="s">
        <v>74</v>
      </c>
      <c r="B7" s="855" t="s">
        <v>71</v>
      </c>
      <c r="C7" s="855" t="s">
        <v>205</v>
      </c>
      <c r="D7" s="855" t="s">
        <v>687</v>
      </c>
      <c r="E7" s="855" t="s">
        <v>73</v>
      </c>
      <c r="F7" s="856" t="s">
        <v>688</v>
      </c>
      <c r="G7" s="857" t="s">
        <v>766</v>
      </c>
      <c r="H7" s="858" t="s">
        <v>177</v>
      </c>
      <c r="I7" s="856" t="s">
        <v>178</v>
      </c>
      <c r="J7" s="855" t="s">
        <v>165</v>
      </c>
      <c r="K7" s="855" t="s">
        <v>761</v>
      </c>
      <c r="L7" s="856" t="s">
        <v>754</v>
      </c>
      <c r="M7" s="855" t="s">
        <v>752</v>
      </c>
      <c r="N7" s="855" t="s">
        <v>753</v>
      </c>
      <c r="O7" s="855" t="s">
        <v>825</v>
      </c>
      <c r="P7" s="856" t="s">
        <v>781</v>
      </c>
      <c r="Q7" s="856" t="s">
        <v>782</v>
      </c>
      <c r="R7" s="856" t="s">
        <v>709</v>
      </c>
      <c r="S7" s="856" t="s">
        <v>783</v>
      </c>
      <c r="T7" s="859" t="s">
        <v>784</v>
      </c>
      <c r="U7" s="855" t="s">
        <v>710</v>
      </c>
      <c r="V7" s="855" t="s">
        <v>711</v>
      </c>
      <c r="W7" s="855" t="s">
        <v>712</v>
      </c>
      <c r="X7" s="855" t="s">
        <v>785</v>
      </c>
      <c r="Y7" s="860" t="s">
        <v>786</v>
      </c>
      <c r="Z7" s="800"/>
      <c r="AC7" s="910" t="s">
        <v>691</v>
      </c>
      <c r="AD7" s="911"/>
      <c r="AE7" s="911"/>
      <c r="AF7" s="912">
        <v>0</v>
      </c>
      <c r="AG7" s="912">
        <v>1</v>
      </c>
      <c r="AH7" s="912">
        <v>2</v>
      </c>
      <c r="AI7" s="912">
        <v>3</v>
      </c>
      <c r="AJ7" s="913">
        <v>4</v>
      </c>
      <c r="AM7" s="1145" t="s">
        <v>757</v>
      </c>
      <c r="AN7" s="1146"/>
      <c r="AO7" s="1146"/>
      <c r="AP7" s="1146"/>
      <c r="AQ7" s="1147"/>
    </row>
    <row r="8" spans="1:46" ht="27.75" customHeight="1">
      <c r="A8" s="196">
        <v>20</v>
      </c>
      <c r="B8" s="13">
        <v>12</v>
      </c>
      <c r="C8" s="611">
        <v>0</v>
      </c>
      <c r="D8" s="170" t="s">
        <v>751</v>
      </c>
      <c r="E8" s="160">
        <v>425</v>
      </c>
      <c r="F8" s="609">
        <v>1.5</v>
      </c>
      <c r="G8" s="871">
        <f>IF(F8="","",A8/100*IF(F8=1.5,INDEX($AM$30:$AM$35,MATCH(C8,$AL$30:$AL$35,0)),INDEX($AP$30:$AP$35,MATCH(C8,$AO$30:$AO$35,0))))</f>
        <v>21800</v>
      </c>
      <c r="H8" s="853">
        <f>IF(A8="",0,IF(F8=1.5,INDEX($AF$8:$AJ$22,MATCH(A8,$AE$8:$AE$22,0),MATCH(C8,$AF$7:$AJ$7,0)),(INDEX($AF$26:$AJ$37,MATCH(A8,$AE$26:$AE$37,0),MATCH(C8,$AF$25:$AJ$25,0)))))</f>
        <v>545</v>
      </c>
      <c r="I8" s="653">
        <v>74</v>
      </c>
      <c r="J8" s="161" t="s">
        <v>762</v>
      </c>
      <c r="K8" s="691">
        <v>1772</v>
      </c>
      <c r="L8" s="626">
        <v>2</v>
      </c>
      <c r="M8" s="861">
        <f t="shared" ref="M8:M23" si="0">H8-I8</f>
        <v>471</v>
      </c>
      <c r="N8" s="861">
        <f>M8*B8</f>
        <v>5652</v>
      </c>
      <c r="O8" s="861">
        <f>K8*L8-M8*L8</f>
        <v>2602</v>
      </c>
      <c r="P8" s="197"/>
      <c r="Q8" s="197"/>
      <c r="R8" s="197"/>
      <c r="S8" s="619"/>
      <c r="T8" s="801"/>
      <c r="U8" s="801"/>
      <c r="V8" s="801"/>
      <c r="W8" s="801"/>
      <c r="X8" s="801"/>
      <c r="Y8" s="802"/>
      <c r="AC8" s="914" t="s">
        <v>692</v>
      </c>
      <c r="AD8" s="915"/>
      <c r="AE8" s="605">
        <v>20</v>
      </c>
      <c r="AF8" s="603">
        <v>545</v>
      </c>
      <c r="AG8" s="603">
        <v>583</v>
      </c>
      <c r="AH8" s="603">
        <v>700</v>
      </c>
      <c r="AI8" s="603">
        <v>809</v>
      </c>
      <c r="AJ8" s="604">
        <v>903</v>
      </c>
      <c r="AM8" s="937">
        <v>0</v>
      </c>
      <c r="AN8" s="938">
        <v>1</v>
      </c>
      <c r="AO8" s="938">
        <v>2</v>
      </c>
      <c r="AP8" s="938">
        <v>3</v>
      </c>
      <c r="AQ8" s="939">
        <v>4</v>
      </c>
    </row>
    <row r="9" spans="1:46" ht="15">
      <c r="A9" s="193">
        <v>20</v>
      </c>
      <c r="B9" s="8">
        <v>4</v>
      </c>
      <c r="C9" s="612">
        <v>1</v>
      </c>
      <c r="D9" s="598" t="s">
        <v>751</v>
      </c>
      <c r="E9" s="163">
        <v>612</v>
      </c>
      <c r="F9" s="610">
        <v>1.5</v>
      </c>
      <c r="G9" s="871">
        <f t="shared" ref="G9:G23" si="1">IF(F9="","",A9/100*IF(F9=1.5,INDEX($AM$30:$AM$35,MATCH(C9,$AL$30:$AL$35,0)),INDEX($AP$30:$AP$35,MATCH(C9,$AO$30:$AO$35,0))))</f>
        <v>23355</v>
      </c>
      <c r="H9" s="853">
        <f t="shared" ref="H9:H23" si="2">IF(A9="",0,IF(F9=1.5,INDEX($AF$8:$AJ$22,MATCH(A9,$AE$8:$AE$22,0),MATCH(C9,$AF$7:$AJ$7,0)),(INDEX($AF$26:$AJ$37,MATCH(A9,$AE$26:$AE$37,0),MATCH(C9,$AF$25:$AJ$25,0)))))</f>
        <v>583</v>
      </c>
      <c r="I9" s="654">
        <v>88</v>
      </c>
      <c r="J9" s="12"/>
      <c r="K9" s="12"/>
      <c r="L9" s="337"/>
      <c r="M9" s="861">
        <f t="shared" si="0"/>
        <v>495</v>
      </c>
      <c r="N9" s="861">
        <f t="shared" ref="N9:N23" si="3">M9*B9</f>
        <v>1980</v>
      </c>
      <c r="O9" s="861">
        <f t="shared" ref="O9:O23" si="4">K9*L9-M9*L9</f>
        <v>0</v>
      </c>
      <c r="P9" s="197"/>
      <c r="Q9" s="197"/>
      <c r="R9" s="192"/>
      <c r="S9" s="620"/>
      <c r="T9" s="737"/>
      <c r="U9" s="737"/>
      <c r="V9" s="737"/>
      <c r="W9" s="737"/>
      <c r="X9" s="737"/>
      <c r="Y9" s="805"/>
      <c r="AC9" s="914"/>
      <c r="AD9" s="915"/>
      <c r="AE9" s="605">
        <v>25</v>
      </c>
      <c r="AF9" s="603">
        <v>681</v>
      </c>
      <c r="AG9" s="603">
        <v>729</v>
      </c>
      <c r="AH9" s="603">
        <v>875</v>
      </c>
      <c r="AI9" s="603">
        <v>1012</v>
      </c>
      <c r="AJ9" s="604">
        <v>1128</v>
      </c>
      <c r="AM9" s="940">
        <v>1846</v>
      </c>
      <c r="AN9" s="941">
        <v>2225</v>
      </c>
      <c r="AO9" s="941">
        <v>2729</v>
      </c>
      <c r="AP9" s="941">
        <v>3607</v>
      </c>
      <c r="AQ9" s="942">
        <v>4294</v>
      </c>
    </row>
    <row r="10" spans="1:46" ht="15">
      <c r="A10" s="193">
        <v>30</v>
      </c>
      <c r="B10" s="8">
        <v>15</v>
      </c>
      <c r="C10" s="612">
        <v>0</v>
      </c>
      <c r="D10" s="598" t="s">
        <v>751</v>
      </c>
      <c r="E10" s="163">
        <v>425</v>
      </c>
      <c r="F10" s="610">
        <v>1.5</v>
      </c>
      <c r="G10" s="871">
        <f t="shared" si="1"/>
        <v>32700</v>
      </c>
      <c r="H10" s="853">
        <f t="shared" si="2"/>
        <v>817</v>
      </c>
      <c r="I10" s="654">
        <v>74</v>
      </c>
      <c r="J10" s="12"/>
      <c r="K10" s="12"/>
      <c r="L10" s="337"/>
      <c r="M10" s="861">
        <f t="shared" si="0"/>
        <v>743</v>
      </c>
      <c r="N10" s="861">
        <f t="shared" si="3"/>
        <v>11145</v>
      </c>
      <c r="O10" s="861">
        <f t="shared" si="4"/>
        <v>0</v>
      </c>
      <c r="P10" s="149"/>
      <c r="Q10" s="149"/>
      <c r="R10" s="149"/>
      <c r="S10" s="620"/>
      <c r="T10" s="737"/>
      <c r="U10" s="737"/>
      <c r="V10" s="737"/>
      <c r="W10" s="737"/>
      <c r="X10" s="737"/>
      <c r="Y10" s="805"/>
      <c r="AC10" s="914"/>
      <c r="AD10" s="915"/>
      <c r="AE10" s="605">
        <v>30</v>
      </c>
      <c r="AF10" s="603">
        <v>817</v>
      </c>
      <c r="AG10" s="603">
        <v>875</v>
      </c>
      <c r="AH10" s="603">
        <v>1051</v>
      </c>
      <c r="AI10" s="603">
        <v>1214</v>
      </c>
      <c r="AJ10" s="604">
        <v>1354</v>
      </c>
      <c r="AM10" s="1148" t="s">
        <v>758</v>
      </c>
      <c r="AN10" s="1149"/>
      <c r="AO10" s="1150">
        <v>45323</v>
      </c>
      <c r="AP10" s="1151"/>
      <c r="AQ10" s="1152"/>
    </row>
    <row r="11" spans="1:46" ht="15.75" thickBot="1">
      <c r="A11" s="193">
        <v>30</v>
      </c>
      <c r="B11" s="8">
        <v>8</v>
      </c>
      <c r="C11" s="612">
        <v>1</v>
      </c>
      <c r="D11" s="598" t="s">
        <v>751</v>
      </c>
      <c r="E11" s="163">
        <v>612</v>
      </c>
      <c r="F11" s="610">
        <v>1.5</v>
      </c>
      <c r="G11" s="871">
        <f t="shared" si="1"/>
        <v>35032.5</v>
      </c>
      <c r="H11" s="853">
        <f t="shared" si="2"/>
        <v>875</v>
      </c>
      <c r="I11" s="654">
        <v>88</v>
      </c>
      <c r="J11" s="12"/>
      <c r="K11" s="12"/>
      <c r="L11" s="337"/>
      <c r="M11" s="861">
        <f t="shared" si="0"/>
        <v>787</v>
      </c>
      <c r="N11" s="861">
        <f t="shared" si="3"/>
        <v>6296</v>
      </c>
      <c r="O11" s="861">
        <f t="shared" si="4"/>
        <v>0</v>
      </c>
      <c r="P11" s="149"/>
      <c r="Q11" s="149"/>
      <c r="R11" s="149"/>
      <c r="S11" s="620"/>
      <c r="T11" s="737"/>
      <c r="U11" s="737"/>
      <c r="V11" s="737"/>
      <c r="W11" s="737"/>
      <c r="X11" s="737"/>
      <c r="Y11" s="805"/>
      <c r="AC11" s="916" t="s">
        <v>693</v>
      </c>
      <c r="AD11" s="917"/>
      <c r="AE11" s="606">
        <v>35</v>
      </c>
      <c r="AF11" s="603">
        <v>953</v>
      </c>
      <c r="AG11" s="603">
        <v>1021</v>
      </c>
      <c r="AH11" s="603">
        <v>1226</v>
      </c>
      <c r="AI11" s="603">
        <v>1416</v>
      </c>
      <c r="AJ11" s="604">
        <v>1580</v>
      </c>
      <c r="AM11" s="943" t="s">
        <v>759</v>
      </c>
      <c r="AN11" s="1153" t="s">
        <v>760</v>
      </c>
      <c r="AO11" s="1153"/>
      <c r="AP11" s="1153"/>
      <c r="AQ11" s="1154"/>
    </row>
    <row r="12" spans="1:46" ht="15">
      <c r="A12" s="193">
        <v>40</v>
      </c>
      <c r="B12" s="8">
        <v>5</v>
      </c>
      <c r="C12" s="612">
        <v>2</v>
      </c>
      <c r="D12" s="598" t="s">
        <v>751</v>
      </c>
      <c r="E12" s="163">
        <v>945</v>
      </c>
      <c r="F12" s="610">
        <v>1.5</v>
      </c>
      <c r="G12" s="871">
        <f t="shared" si="1"/>
        <v>56060</v>
      </c>
      <c r="H12" s="853">
        <f t="shared" si="2"/>
        <v>1401</v>
      </c>
      <c r="I12" s="654">
        <v>122</v>
      </c>
      <c r="J12" s="12"/>
      <c r="K12" s="12"/>
      <c r="L12" s="337"/>
      <c r="M12" s="861">
        <f t="shared" si="0"/>
        <v>1279</v>
      </c>
      <c r="N12" s="861">
        <f t="shared" si="3"/>
        <v>6395</v>
      </c>
      <c r="O12" s="861">
        <f t="shared" si="4"/>
        <v>0</v>
      </c>
      <c r="P12" s="149"/>
      <c r="Q12" s="149"/>
      <c r="R12" s="149"/>
      <c r="S12" s="620"/>
      <c r="T12" s="737"/>
      <c r="U12" s="737"/>
      <c r="V12" s="737"/>
      <c r="W12" s="737"/>
      <c r="X12" s="737"/>
      <c r="Y12" s="805"/>
      <c r="AC12" s="918"/>
      <c r="AD12" s="917"/>
      <c r="AE12" s="606">
        <v>40</v>
      </c>
      <c r="AF12" s="603">
        <v>1090</v>
      </c>
      <c r="AG12" s="603">
        <v>1167</v>
      </c>
      <c r="AH12" s="603">
        <v>1401</v>
      </c>
      <c r="AI12" s="603">
        <v>1619</v>
      </c>
      <c r="AJ12" s="604">
        <v>1806</v>
      </c>
    </row>
    <row r="13" spans="1:46" ht="15">
      <c r="A13" s="193">
        <v>50</v>
      </c>
      <c r="B13" s="8">
        <v>12</v>
      </c>
      <c r="C13" s="612">
        <v>0</v>
      </c>
      <c r="D13" s="598" t="s">
        <v>751</v>
      </c>
      <c r="E13" s="163">
        <v>425</v>
      </c>
      <c r="F13" s="610">
        <v>1.5</v>
      </c>
      <c r="G13" s="871">
        <f t="shared" si="1"/>
        <v>54500</v>
      </c>
      <c r="H13" s="853">
        <f t="shared" si="2"/>
        <v>1362</v>
      </c>
      <c r="I13" s="654">
        <v>74</v>
      </c>
      <c r="J13" s="12"/>
      <c r="K13" s="12"/>
      <c r="L13" s="337"/>
      <c r="M13" s="861">
        <f t="shared" si="0"/>
        <v>1288</v>
      </c>
      <c r="N13" s="861">
        <f t="shared" si="3"/>
        <v>15456</v>
      </c>
      <c r="O13" s="861">
        <f t="shared" si="4"/>
        <v>0</v>
      </c>
      <c r="P13" s="149"/>
      <c r="Q13" s="149"/>
      <c r="R13" s="149"/>
      <c r="S13" s="620"/>
      <c r="T13" s="737"/>
      <c r="U13" s="737"/>
      <c r="V13" s="737"/>
      <c r="W13" s="737"/>
      <c r="X13" s="737"/>
      <c r="Y13" s="805"/>
      <c r="AC13" s="918"/>
      <c r="AD13" s="917"/>
      <c r="AE13" s="606">
        <v>45</v>
      </c>
      <c r="AF13" s="603">
        <v>1226</v>
      </c>
      <c r="AG13" s="603">
        <v>1313</v>
      </c>
      <c r="AH13" s="603">
        <v>1576</v>
      </c>
      <c r="AI13" s="603">
        <v>1821</v>
      </c>
      <c r="AJ13" s="604">
        <v>2031</v>
      </c>
    </row>
    <row r="14" spans="1:46" ht="15">
      <c r="A14" s="193">
        <v>50</v>
      </c>
      <c r="B14" s="8">
        <v>12</v>
      </c>
      <c r="C14" s="612">
        <v>1</v>
      </c>
      <c r="D14" s="598" t="s">
        <v>751</v>
      </c>
      <c r="E14" s="163">
        <v>612</v>
      </c>
      <c r="F14" s="610">
        <v>1.5</v>
      </c>
      <c r="G14" s="871">
        <f t="shared" si="1"/>
        <v>58387.5</v>
      </c>
      <c r="H14" s="853">
        <f t="shared" si="2"/>
        <v>1459</v>
      </c>
      <c r="I14" s="654">
        <v>88</v>
      </c>
      <c r="J14" s="12"/>
      <c r="K14" s="12"/>
      <c r="L14" s="337"/>
      <c r="M14" s="861">
        <f t="shared" si="0"/>
        <v>1371</v>
      </c>
      <c r="N14" s="861">
        <f t="shared" si="3"/>
        <v>16452</v>
      </c>
      <c r="O14" s="861">
        <f t="shared" si="4"/>
        <v>0</v>
      </c>
      <c r="P14" s="149"/>
      <c r="Q14" s="149"/>
      <c r="R14" s="149"/>
      <c r="S14" s="620"/>
      <c r="T14" s="737"/>
      <c r="U14" s="737"/>
      <c r="V14" s="737"/>
      <c r="W14" s="737"/>
      <c r="X14" s="737"/>
      <c r="Y14" s="805"/>
      <c r="AC14" s="918"/>
      <c r="AD14" s="917"/>
      <c r="AE14" s="606">
        <v>50</v>
      </c>
      <c r="AF14" s="603">
        <v>1362</v>
      </c>
      <c r="AG14" s="603">
        <v>1459</v>
      </c>
      <c r="AH14" s="603">
        <v>1751</v>
      </c>
      <c r="AI14" s="603">
        <v>2024</v>
      </c>
      <c r="AJ14" s="604">
        <v>2257</v>
      </c>
      <c r="AL14" s="932"/>
      <c r="AM14" s="933" t="s">
        <v>800</v>
      </c>
      <c r="AN14" s="934"/>
      <c r="AO14" s="934"/>
      <c r="AP14" s="934"/>
      <c r="AQ14" s="934"/>
      <c r="AR14" s="934"/>
      <c r="AS14" s="934"/>
      <c r="AT14" s="935"/>
    </row>
    <row r="15" spans="1:46" ht="15">
      <c r="A15" s="193">
        <v>50</v>
      </c>
      <c r="B15" s="8">
        <v>12</v>
      </c>
      <c r="C15" s="612">
        <v>2</v>
      </c>
      <c r="D15" s="598" t="s">
        <v>751</v>
      </c>
      <c r="E15" s="163">
        <v>945</v>
      </c>
      <c r="F15" s="610">
        <v>1.5</v>
      </c>
      <c r="G15" s="871">
        <f t="shared" si="1"/>
        <v>70075</v>
      </c>
      <c r="H15" s="853">
        <f t="shared" si="2"/>
        <v>1751</v>
      </c>
      <c r="I15" s="654">
        <v>122</v>
      </c>
      <c r="J15" s="12"/>
      <c r="K15" s="12"/>
      <c r="L15" s="337"/>
      <c r="M15" s="861">
        <f t="shared" si="0"/>
        <v>1629</v>
      </c>
      <c r="N15" s="861">
        <f t="shared" si="3"/>
        <v>19548</v>
      </c>
      <c r="O15" s="861">
        <f t="shared" si="4"/>
        <v>0</v>
      </c>
      <c r="P15" s="149"/>
      <c r="Q15" s="149"/>
      <c r="R15" s="149"/>
      <c r="S15" s="620"/>
      <c r="T15" s="737"/>
      <c r="U15" s="737"/>
      <c r="V15" s="737"/>
      <c r="W15" s="737"/>
      <c r="X15" s="737"/>
      <c r="Y15" s="805"/>
      <c r="AC15" s="919" t="s">
        <v>694</v>
      </c>
      <c r="AD15" s="920"/>
      <c r="AE15" s="607">
        <v>55</v>
      </c>
      <c r="AF15" s="603">
        <v>1498</v>
      </c>
      <c r="AG15" s="603">
        <v>1605</v>
      </c>
      <c r="AH15" s="603">
        <v>1927</v>
      </c>
      <c r="AI15" s="603">
        <v>2226</v>
      </c>
      <c r="AJ15" s="604">
        <v>2483</v>
      </c>
      <c r="AL15" s="591" t="s">
        <v>767</v>
      </c>
      <c r="AM15" s="591">
        <v>1</v>
      </c>
      <c r="AN15" s="591">
        <v>2</v>
      </c>
      <c r="AO15" s="591">
        <v>3</v>
      </c>
      <c r="AP15" s="591">
        <v>4</v>
      </c>
      <c r="AQ15" s="591">
        <v>5</v>
      </c>
      <c r="AR15" s="591">
        <v>6</v>
      </c>
      <c r="AS15" s="591">
        <v>7</v>
      </c>
      <c r="AT15" s="591">
        <v>8</v>
      </c>
    </row>
    <row r="16" spans="1:46" ht="15">
      <c r="A16" s="193">
        <v>60</v>
      </c>
      <c r="B16" s="8">
        <v>8</v>
      </c>
      <c r="C16" s="612">
        <v>1</v>
      </c>
      <c r="D16" s="598" t="s">
        <v>751</v>
      </c>
      <c r="E16" s="163">
        <v>612</v>
      </c>
      <c r="F16" s="610">
        <v>1.5</v>
      </c>
      <c r="G16" s="871">
        <f t="shared" si="1"/>
        <v>70065</v>
      </c>
      <c r="H16" s="853">
        <f t="shared" si="2"/>
        <v>1751</v>
      </c>
      <c r="I16" s="654">
        <v>88</v>
      </c>
      <c r="J16" s="12"/>
      <c r="K16" s="12"/>
      <c r="L16" s="337"/>
      <c r="M16" s="861">
        <f t="shared" si="0"/>
        <v>1663</v>
      </c>
      <c r="N16" s="861">
        <f t="shared" si="3"/>
        <v>13304</v>
      </c>
      <c r="O16" s="861">
        <f t="shared" si="4"/>
        <v>0</v>
      </c>
      <c r="P16" s="149"/>
      <c r="Q16" s="149"/>
      <c r="R16" s="149"/>
      <c r="S16" s="620"/>
      <c r="T16" s="737"/>
      <c r="U16" s="737"/>
      <c r="V16" s="737"/>
      <c r="W16" s="737"/>
      <c r="X16" s="737"/>
      <c r="Y16" s="805"/>
      <c r="AC16" s="921"/>
      <c r="AD16" s="920"/>
      <c r="AE16" s="607">
        <v>60</v>
      </c>
      <c r="AF16" s="599">
        <v>1635</v>
      </c>
      <c r="AG16" s="599">
        <v>1751</v>
      </c>
      <c r="AH16" s="599">
        <v>2102</v>
      </c>
      <c r="AI16" s="599">
        <v>2428</v>
      </c>
      <c r="AJ16" s="600">
        <v>2709</v>
      </c>
      <c r="AL16" s="927" t="s">
        <v>768</v>
      </c>
      <c r="AM16" s="936">
        <v>109000</v>
      </c>
      <c r="AN16" s="936">
        <v>124550</v>
      </c>
      <c r="AO16" s="936">
        <v>140150</v>
      </c>
      <c r="AP16" s="936">
        <v>155700</v>
      </c>
      <c r="AQ16" s="936">
        <v>168150</v>
      </c>
      <c r="AR16" s="936">
        <v>180600</v>
      </c>
      <c r="AS16" s="936">
        <v>193050</v>
      </c>
      <c r="AT16" s="936">
        <v>205500</v>
      </c>
    </row>
    <row r="17" spans="1:49" ht="15">
      <c r="A17" s="194">
        <v>60</v>
      </c>
      <c r="B17" s="12">
        <v>7</v>
      </c>
      <c r="C17" s="612">
        <v>2</v>
      </c>
      <c r="D17" s="598" t="s">
        <v>751</v>
      </c>
      <c r="E17" s="163">
        <v>945</v>
      </c>
      <c r="F17" s="610">
        <v>1.5</v>
      </c>
      <c r="G17" s="871">
        <f t="shared" si="1"/>
        <v>84090</v>
      </c>
      <c r="H17" s="853">
        <f t="shared" si="2"/>
        <v>2102</v>
      </c>
      <c r="I17" s="654">
        <v>122</v>
      </c>
      <c r="J17" s="12"/>
      <c r="K17" s="12"/>
      <c r="L17" s="337"/>
      <c r="M17" s="861">
        <f t="shared" si="0"/>
        <v>1980</v>
      </c>
      <c r="N17" s="861">
        <f t="shared" si="3"/>
        <v>13860</v>
      </c>
      <c r="O17" s="861">
        <f t="shared" si="4"/>
        <v>0</v>
      </c>
      <c r="P17" s="149"/>
      <c r="Q17" s="149"/>
      <c r="R17" s="149"/>
      <c r="S17" s="620"/>
      <c r="T17" s="737"/>
      <c r="U17" s="737"/>
      <c r="V17" s="737"/>
      <c r="W17" s="737"/>
      <c r="X17" s="737"/>
      <c r="Y17" s="805"/>
      <c r="AC17" s="809"/>
      <c r="AD17" s="807"/>
      <c r="AE17" s="808">
        <v>70</v>
      </c>
      <c r="AF17" s="810"/>
      <c r="AG17" s="810"/>
      <c r="AH17" s="810"/>
      <c r="AI17" s="810"/>
      <c r="AJ17" s="811"/>
      <c r="AL17" s="634">
        <v>0.2</v>
      </c>
      <c r="AM17" s="633">
        <f t="shared" ref="AM17:AM26" si="5">AL17*$AM$16</f>
        <v>21800</v>
      </c>
      <c r="AN17" s="633">
        <f t="shared" ref="AN17:AN26" si="6">AL17*$AN$16</f>
        <v>24910</v>
      </c>
      <c r="AO17" s="633">
        <f>AL17*$AO$16</f>
        <v>28030</v>
      </c>
      <c r="AP17" s="633">
        <f t="shared" ref="AP17:AP26" si="7">AL17*$AP$16</f>
        <v>31140</v>
      </c>
      <c r="AQ17" s="633">
        <f t="shared" ref="AQ17:AQ26" si="8">AL17*$AQ$16</f>
        <v>33630</v>
      </c>
      <c r="AR17" s="633">
        <f t="shared" ref="AR17:AR26" si="9">AL17*$AR$16</f>
        <v>36120</v>
      </c>
      <c r="AS17" s="633">
        <f t="shared" ref="AS17:AS26" si="10">AL17*$AS$16</f>
        <v>38610</v>
      </c>
      <c r="AT17" s="633">
        <f t="shared" ref="AT17:AT26" si="11">AL17*$AT$16</f>
        <v>41100</v>
      </c>
    </row>
    <row r="18" spans="1:49" ht="15">
      <c r="A18" s="195">
        <v>80</v>
      </c>
      <c r="B18" s="12"/>
      <c r="C18" s="612"/>
      <c r="D18" s="598"/>
      <c r="E18" s="163"/>
      <c r="F18" s="610"/>
      <c r="G18" s="871" t="str">
        <f t="shared" si="1"/>
        <v/>
      </c>
      <c r="H18" s="853">
        <f t="shared" si="2"/>
        <v>2180</v>
      </c>
      <c r="I18" s="654"/>
      <c r="J18" s="8"/>
      <c r="K18" s="8"/>
      <c r="L18" s="337"/>
      <c r="M18" s="861">
        <f t="shared" si="0"/>
        <v>2180</v>
      </c>
      <c r="N18" s="861">
        <f t="shared" si="3"/>
        <v>0</v>
      </c>
      <c r="O18" s="861">
        <f t="shared" si="4"/>
        <v>0</v>
      </c>
      <c r="P18" s="149"/>
      <c r="Q18" s="149"/>
      <c r="R18" s="149"/>
      <c r="S18" s="620"/>
      <c r="T18" s="737"/>
      <c r="U18" s="737"/>
      <c r="V18" s="737"/>
      <c r="W18" s="737"/>
      <c r="X18" s="737"/>
      <c r="Y18" s="805"/>
      <c r="AC18" s="809"/>
      <c r="AD18" s="807"/>
      <c r="AE18" s="607">
        <v>80</v>
      </c>
      <c r="AF18" s="599">
        <v>2180</v>
      </c>
      <c r="AG18" s="599">
        <v>2335</v>
      </c>
      <c r="AH18" s="599">
        <v>2803</v>
      </c>
      <c r="AI18" s="599">
        <v>3238</v>
      </c>
      <c r="AJ18" s="600">
        <v>3612</v>
      </c>
      <c r="AL18" s="634">
        <v>0.3</v>
      </c>
      <c r="AM18" s="633">
        <f t="shared" si="5"/>
        <v>32700</v>
      </c>
      <c r="AN18" s="633">
        <f t="shared" si="6"/>
        <v>37365</v>
      </c>
      <c r="AO18" s="633">
        <f t="shared" ref="AO18:AO26" si="12">AL18*$AN$16</f>
        <v>37365</v>
      </c>
      <c r="AP18" s="633">
        <f t="shared" si="7"/>
        <v>46710</v>
      </c>
      <c r="AQ18" s="633">
        <f t="shared" si="8"/>
        <v>50445</v>
      </c>
      <c r="AR18" s="633">
        <f t="shared" si="9"/>
        <v>54180</v>
      </c>
      <c r="AS18" s="633">
        <f t="shared" si="10"/>
        <v>57915</v>
      </c>
      <c r="AT18" s="633">
        <f t="shared" si="11"/>
        <v>61650</v>
      </c>
      <c r="AU18" s="717"/>
      <c r="AV18" s="717"/>
    </row>
    <row r="19" spans="1:49" ht="15">
      <c r="A19" s="195">
        <v>60</v>
      </c>
      <c r="B19" s="12"/>
      <c r="C19" s="612"/>
      <c r="D19" s="598"/>
      <c r="E19" s="163"/>
      <c r="F19" s="610"/>
      <c r="G19" s="871" t="str">
        <f t="shared" si="1"/>
        <v/>
      </c>
      <c r="H19" s="853">
        <f t="shared" si="2"/>
        <v>1635</v>
      </c>
      <c r="I19" s="654"/>
      <c r="J19" s="8"/>
      <c r="K19" s="8"/>
      <c r="L19" s="337"/>
      <c r="M19" s="861">
        <f t="shared" si="0"/>
        <v>1635</v>
      </c>
      <c r="N19" s="861">
        <f t="shared" si="3"/>
        <v>0</v>
      </c>
      <c r="O19" s="861">
        <f t="shared" si="4"/>
        <v>0</v>
      </c>
      <c r="P19" s="149"/>
      <c r="Q19" s="149"/>
      <c r="R19" s="149"/>
      <c r="S19" s="620"/>
      <c r="T19" s="737"/>
      <c r="U19" s="737"/>
      <c r="V19" s="737"/>
      <c r="W19" s="737"/>
      <c r="X19" s="737"/>
      <c r="Y19" s="805"/>
      <c r="AC19" s="812"/>
      <c r="AD19" s="813"/>
      <c r="AE19" s="814"/>
      <c r="AF19" s="810"/>
      <c r="AG19" s="810"/>
      <c r="AH19" s="810"/>
      <c r="AI19" s="810"/>
      <c r="AJ19" s="811"/>
      <c r="AL19" s="634">
        <v>0.4</v>
      </c>
      <c r="AM19" s="633">
        <f t="shared" si="5"/>
        <v>43600</v>
      </c>
      <c r="AN19" s="633">
        <f t="shared" si="6"/>
        <v>49820</v>
      </c>
      <c r="AO19" s="633">
        <f t="shared" si="12"/>
        <v>49820</v>
      </c>
      <c r="AP19" s="633">
        <f t="shared" si="7"/>
        <v>62280</v>
      </c>
      <c r="AQ19" s="633">
        <f t="shared" si="8"/>
        <v>67260</v>
      </c>
      <c r="AR19" s="633">
        <f t="shared" si="9"/>
        <v>72240</v>
      </c>
      <c r="AS19" s="633">
        <f t="shared" si="10"/>
        <v>77220</v>
      </c>
      <c r="AT19" s="633">
        <f t="shared" si="11"/>
        <v>82200</v>
      </c>
      <c r="AU19" s="717"/>
      <c r="AV19" s="717"/>
    </row>
    <row r="20" spans="1:49" ht="15">
      <c r="A20" s="195"/>
      <c r="B20" s="12"/>
      <c r="C20" s="612"/>
      <c r="D20" s="598"/>
      <c r="E20" s="163"/>
      <c r="F20" s="610"/>
      <c r="G20" s="871" t="str">
        <f t="shared" si="1"/>
        <v/>
      </c>
      <c r="H20" s="853">
        <f t="shared" si="2"/>
        <v>0</v>
      </c>
      <c r="I20" s="654"/>
      <c r="J20" s="8"/>
      <c r="K20" s="8"/>
      <c r="L20" s="337"/>
      <c r="M20" s="861">
        <f t="shared" si="0"/>
        <v>0</v>
      </c>
      <c r="N20" s="861">
        <f t="shared" si="3"/>
        <v>0</v>
      </c>
      <c r="O20" s="861">
        <f t="shared" si="4"/>
        <v>0</v>
      </c>
      <c r="P20" s="149"/>
      <c r="Q20" s="149"/>
      <c r="R20" s="149"/>
      <c r="S20" s="620"/>
      <c r="T20" s="737"/>
      <c r="U20" s="737"/>
      <c r="V20" s="737"/>
      <c r="W20" s="737"/>
      <c r="X20" s="737"/>
      <c r="Y20" s="805"/>
      <c r="AC20" s="922" t="s">
        <v>696</v>
      </c>
      <c r="AD20" s="813"/>
      <c r="AE20" s="814"/>
      <c r="AF20" s="810"/>
      <c r="AG20" s="810"/>
      <c r="AH20" s="810"/>
      <c r="AI20" s="810"/>
      <c r="AJ20" s="811"/>
      <c r="AL20" s="634">
        <v>0.5</v>
      </c>
      <c r="AM20" s="633">
        <f t="shared" si="5"/>
        <v>54500</v>
      </c>
      <c r="AN20" s="633">
        <f t="shared" si="6"/>
        <v>62275</v>
      </c>
      <c r="AO20" s="633">
        <f t="shared" si="12"/>
        <v>62275</v>
      </c>
      <c r="AP20" s="633">
        <f t="shared" si="7"/>
        <v>77850</v>
      </c>
      <c r="AQ20" s="633">
        <f t="shared" si="8"/>
        <v>84075</v>
      </c>
      <c r="AR20" s="633">
        <f t="shared" si="9"/>
        <v>90300</v>
      </c>
      <c r="AS20" s="633">
        <f t="shared" si="10"/>
        <v>96525</v>
      </c>
      <c r="AT20" s="633">
        <f t="shared" si="11"/>
        <v>102750</v>
      </c>
      <c r="AU20" s="717"/>
      <c r="AV20" s="717"/>
    </row>
    <row r="21" spans="1:49" ht="15">
      <c r="A21" s="195"/>
      <c r="B21" s="12"/>
      <c r="C21" s="612"/>
      <c r="D21" s="598"/>
      <c r="E21" s="163"/>
      <c r="F21" s="610"/>
      <c r="G21" s="871" t="str">
        <f t="shared" si="1"/>
        <v/>
      </c>
      <c r="H21" s="853">
        <f t="shared" si="2"/>
        <v>0</v>
      </c>
      <c r="I21" s="654"/>
      <c r="J21" s="8"/>
      <c r="K21" s="8"/>
      <c r="L21" s="337"/>
      <c r="M21" s="861">
        <f t="shared" si="0"/>
        <v>0</v>
      </c>
      <c r="N21" s="861">
        <f t="shared" si="3"/>
        <v>0</v>
      </c>
      <c r="O21" s="861">
        <f t="shared" si="4"/>
        <v>0</v>
      </c>
      <c r="P21" s="149"/>
      <c r="Q21" s="149"/>
      <c r="R21" s="149"/>
      <c r="S21" s="620"/>
      <c r="T21" s="737"/>
      <c r="U21" s="737"/>
      <c r="V21" s="737"/>
      <c r="W21" s="737"/>
      <c r="X21" s="737"/>
      <c r="Y21" s="805"/>
      <c r="AC21" s="812"/>
      <c r="AD21" s="813"/>
      <c r="AE21" s="814"/>
      <c r="AF21" s="810"/>
      <c r="AG21" s="810"/>
      <c r="AH21" s="810"/>
      <c r="AI21" s="810"/>
      <c r="AJ21" s="811"/>
      <c r="AL21" s="634">
        <v>0.6</v>
      </c>
      <c r="AM21" s="633">
        <f t="shared" si="5"/>
        <v>65400</v>
      </c>
      <c r="AN21" s="633">
        <f t="shared" si="6"/>
        <v>74730</v>
      </c>
      <c r="AO21" s="633">
        <f t="shared" si="12"/>
        <v>74730</v>
      </c>
      <c r="AP21" s="633">
        <f t="shared" si="7"/>
        <v>93420</v>
      </c>
      <c r="AQ21" s="633">
        <f t="shared" si="8"/>
        <v>100890</v>
      </c>
      <c r="AR21" s="633">
        <f t="shared" si="9"/>
        <v>108360</v>
      </c>
      <c r="AS21" s="633">
        <f t="shared" si="10"/>
        <v>115830</v>
      </c>
      <c r="AT21" s="633">
        <f t="shared" si="11"/>
        <v>123300</v>
      </c>
      <c r="AU21" s="717"/>
      <c r="AV21" s="717"/>
    </row>
    <row r="22" spans="1:49" ht="15.75" thickBot="1">
      <c r="A22" s="194">
        <v>60</v>
      </c>
      <c r="B22" s="12"/>
      <c r="C22" s="612"/>
      <c r="D22" s="598"/>
      <c r="E22" s="163"/>
      <c r="F22" s="610"/>
      <c r="G22" s="871" t="str">
        <f t="shared" si="1"/>
        <v/>
      </c>
      <c r="H22" s="853">
        <f>IF(A22="",0,IF(F22=1.5,INDEX($AF$8:$AJ$22,MATCH(A22,$AE$8:$AE$22,0),MATCH(C22,$AF$7:$AJ$7,0)),(INDEX($AF$26:$AJ$37,MATCH(A22,$AE$26:$AE$37,0),MATCH(C22,$AF$25:$AJ$25,0)))))</f>
        <v>1635</v>
      </c>
      <c r="I22" s="654"/>
      <c r="J22" s="8"/>
      <c r="K22" s="8"/>
      <c r="L22" s="337"/>
      <c r="M22" s="861">
        <f>H22-I22</f>
        <v>1635</v>
      </c>
      <c r="N22" s="861">
        <f t="shared" si="3"/>
        <v>0</v>
      </c>
      <c r="O22" s="861">
        <f t="shared" si="4"/>
        <v>0</v>
      </c>
      <c r="P22" s="149"/>
      <c r="Q22" s="149"/>
      <c r="R22" s="149"/>
      <c r="S22" s="620"/>
      <c r="T22" s="737"/>
      <c r="U22" s="737"/>
      <c r="V22" s="737"/>
      <c r="W22" s="737"/>
      <c r="X22" s="737"/>
      <c r="Y22" s="805"/>
      <c r="AC22" s="815"/>
      <c r="AD22" s="816"/>
      <c r="AE22" s="608">
        <v>100</v>
      </c>
      <c r="AF22" s="601">
        <v>2725</v>
      </c>
      <c r="AG22" s="601">
        <v>2919</v>
      </c>
      <c r="AH22" s="601">
        <v>3503</v>
      </c>
      <c r="AI22" s="601">
        <v>4048</v>
      </c>
      <c r="AJ22" s="602">
        <v>4515</v>
      </c>
      <c r="AL22" s="634">
        <v>0.7</v>
      </c>
      <c r="AM22" s="633">
        <f t="shared" si="5"/>
        <v>76300</v>
      </c>
      <c r="AN22" s="633">
        <f t="shared" si="6"/>
        <v>87185</v>
      </c>
      <c r="AO22" s="633">
        <f t="shared" si="12"/>
        <v>87185</v>
      </c>
      <c r="AP22" s="633">
        <f t="shared" si="7"/>
        <v>108990</v>
      </c>
      <c r="AQ22" s="633">
        <f t="shared" si="8"/>
        <v>117704.99999999999</v>
      </c>
      <c r="AR22" s="633">
        <f t="shared" si="9"/>
        <v>126419.99999999999</v>
      </c>
      <c r="AS22" s="633">
        <f t="shared" si="10"/>
        <v>135135</v>
      </c>
      <c r="AT22" s="633">
        <f t="shared" si="11"/>
        <v>143850</v>
      </c>
      <c r="AU22" s="717"/>
      <c r="AV22" s="717"/>
    </row>
    <row r="23" spans="1:49" ht="15.75" thickBot="1">
      <c r="A23" s="644">
        <v>30</v>
      </c>
      <c r="B23" s="166"/>
      <c r="C23" s="645"/>
      <c r="D23" s="646"/>
      <c r="E23" s="647"/>
      <c r="F23" s="648"/>
      <c r="G23" s="872" t="str">
        <f t="shared" si="1"/>
        <v/>
      </c>
      <c r="H23" s="873">
        <f t="shared" si="2"/>
        <v>817</v>
      </c>
      <c r="I23" s="655"/>
      <c r="J23" s="166"/>
      <c r="K23" s="166"/>
      <c r="L23" s="166"/>
      <c r="M23" s="862">
        <f t="shared" si="0"/>
        <v>817</v>
      </c>
      <c r="N23" s="862">
        <f t="shared" si="3"/>
        <v>0</v>
      </c>
      <c r="O23" s="863">
        <f t="shared" si="4"/>
        <v>0</v>
      </c>
      <c r="P23" s="150"/>
      <c r="Q23" s="150"/>
      <c r="R23" s="150"/>
      <c r="S23" s="649"/>
      <c r="T23" s="817"/>
      <c r="U23" s="817"/>
      <c r="V23" s="817"/>
      <c r="W23" s="817"/>
      <c r="X23" s="817"/>
      <c r="Y23" s="818"/>
      <c r="AC23" s="819"/>
      <c r="AD23" s="819"/>
      <c r="AE23" s="819"/>
      <c r="AF23" s="819"/>
      <c r="AG23" s="819"/>
      <c r="AH23" s="819"/>
      <c r="AI23" s="819"/>
      <c r="AJ23" s="819"/>
      <c r="AL23" s="634">
        <v>0.8</v>
      </c>
      <c r="AM23" s="633">
        <f t="shared" si="5"/>
        <v>87200</v>
      </c>
      <c r="AN23" s="633">
        <f t="shared" si="6"/>
        <v>99640</v>
      </c>
      <c r="AO23" s="633">
        <f t="shared" si="12"/>
        <v>99640</v>
      </c>
      <c r="AP23" s="633">
        <f t="shared" si="7"/>
        <v>124560</v>
      </c>
      <c r="AQ23" s="633">
        <f t="shared" si="8"/>
        <v>134520</v>
      </c>
      <c r="AR23" s="633">
        <f t="shared" si="9"/>
        <v>144480</v>
      </c>
      <c r="AS23" s="633">
        <f t="shared" si="10"/>
        <v>154440</v>
      </c>
      <c r="AT23" s="633">
        <f t="shared" si="11"/>
        <v>164400</v>
      </c>
      <c r="AU23" s="717"/>
      <c r="AV23" s="717"/>
    </row>
    <row r="24" spans="1:49" ht="38.450000000000003" customHeight="1" thickBot="1">
      <c r="A24" s="867" t="s">
        <v>76</v>
      </c>
      <c r="B24" s="352">
        <f>SUM(B8:B23)</f>
        <v>95</v>
      </c>
      <c r="C24" s="157"/>
      <c r="D24" s="157"/>
      <c r="E24" s="157"/>
      <c r="F24" s="157"/>
      <c r="G24" s="868"/>
      <c r="H24" s="158"/>
      <c r="I24" s="869"/>
      <c r="J24" s="870"/>
      <c r="K24" s="105"/>
      <c r="L24" s="352">
        <f>SUM(L8:L23)</f>
        <v>2</v>
      </c>
      <c r="M24" s="864" t="s">
        <v>77</v>
      </c>
      <c r="N24" s="865">
        <f>SUM(N8:N23)</f>
        <v>110088</v>
      </c>
      <c r="O24" s="866">
        <f>SUM(O8:O23)</f>
        <v>2602</v>
      </c>
      <c r="P24" s="909"/>
      <c r="Q24" s="105"/>
      <c r="R24" s="105"/>
      <c r="S24" s="869"/>
      <c r="T24" s="869"/>
      <c r="U24" s="869"/>
      <c r="V24" s="869"/>
      <c r="W24" s="869"/>
      <c r="X24" s="869"/>
      <c r="Y24" s="869"/>
      <c r="AC24" s="1175" t="s">
        <v>695</v>
      </c>
      <c r="AD24" s="1176"/>
      <c r="AE24" s="1176"/>
      <c r="AF24" s="1176"/>
      <c r="AG24" s="1176"/>
      <c r="AH24" s="1176"/>
      <c r="AI24" s="1176"/>
      <c r="AJ24" s="1177"/>
      <c r="AL24" s="634">
        <v>0.9</v>
      </c>
      <c r="AM24" s="633">
        <f t="shared" si="5"/>
        <v>98100</v>
      </c>
      <c r="AN24" s="633">
        <f t="shared" si="6"/>
        <v>112095</v>
      </c>
      <c r="AO24" s="633">
        <f t="shared" si="12"/>
        <v>112095</v>
      </c>
      <c r="AP24" s="633">
        <f t="shared" si="7"/>
        <v>140130</v>
      </c>
      <c r="AQ24" s="633">
        <f t="shared" si="8"/>
        <v>151335</v>
      </c>
      <c r="AR24" s="633">
        <f t="shared" si="9"/>
        <v>162540</v>
      </c>
      <c r="AS24" s="633">
        <f t="shared" si="10"/>
        <v>173745</v>
      </c>
      <c r="AT24" s="633">
        <f t="shared" si="11"/>
        <v>184950</v>
      </c>
      <c r="AU24" s="717"/>
      <c r="AV24" s="717"/>
      <c r="AW24" s="717"/>
    </row>
    <row r="25" spans="1:49" ht="14.1" customHeight="1" thickTop="1">
      <c r="A25" s="795"/>
      <c r="B25" s="820"/>
      <c r="C25" s="795"/>
      <c r="D25" s="795"/>
      <c r="E25" s="821"/>
      <c r="F25" s="822"/>
      <c r="G25" s="822"/>
      <c r="H25" s="822"/>
      <c r="I25" s="822"/>
      <c r="J25" s="822"/>
      <c r="K25" s="822"/>
      <c r="L25" s="823"/>
      <c r="M25" s="823"/>
      <c r="N25" s="326"/>
      <c r="O25" s="326"/>
      <c r="P25" s="326"/>
      <c r="AC25" s="910" t="s">
        <v>691</v>
      </c>
      <c r="AD25" s="911"/>
      <c r="AE25" s="923"/>
      <c r="AF25" s="912">
        <v>0</v>
      </c>
      <c r="AG25" s="912">
        <v>1</v>
      </c>
      <c r="AH25" s="912">
        <v>2</v>
      </c>
      <c r="AI25" s="912">
        <v>3</v>
      </c>
      <c r="AJ25" s="913">
        <v>4</v>
      </c>
      <c r="AL25" s="634">
        <v>1</v>
      </c>
      <c r="AM25" s="633">
        <f t="shared" si="5"/>
        <v>109000</v>
      </c>
      <c r="AN25" s="633">
        <f t="shared" si="6"/>
        <v>124550</v>
      </c>
      <c r="AO25" s="633">
        <f t="shared" si="12"/>
        <v>124550</v>
      </c>
      <c r="AP25" s="633">
        <f t="shared" si="7"/>
        <v>155700</v>
      </c>
      <c r="AQ25" s="633">
        <f t="shared" si="8"/>
        <v>168150</v>
      </c>
      <c r="AR25" s="633">
        <f t="shared" si="9"/>
        <v>180600</v>
      </c>
      <c r="AS25" s="633">
        <f t="shared" si="10"/>
        <v>193050</v>
      </c>
      <c r="AT25" s="633">
        <f t="shared" si="11"/>
        <v>205500</v>
      </c>
      <c r="AU25" s="717"/>
      <c r="AV25" s="717"/>
      <c r="AW25" s="717"/>
    </row>
    <row r="26" spans="1:49" ht="15" customHeight="1" thickBot="1">
      <c r="A26" s="89" t="s">
        <v>161</v>
      </c>
      <c r="B26" s="820"/>
      <c r="C26" s="795"/>
      <c r="D26" s="795"/>
      <c r="E26" s="821"/>
      <c r="F26" s="822"/>
      <c r="G26" s="822"/>
      <c r="H26" s="822"/>
      <c r="I26" s="822"/>
      <c r="J26" s="822"/>
      <c r="K26" s="822"/>
      <c r="L26" s="823"/>
      <c r="M26" s="823"/>
      <c r="N26" s="326"/>
      <c r="O26" s="326"/>
      <c r="P26" s="326"/>
      <c r="AC26" s="1156" t="s">
        <v>692</v>
      </c>
      <c r="AD26" s="1157"/>
      <c r="AE26" s="605">
        <v>20</v>
      </c>
      <c r="AF26" s="603">
        <v>545</v>
      </c>
      <c r="AG26" s="599">
        <v>622</v>
      </c>
      <c r="AH26" s="599">
        <v>700</v>
      </c>
      <c r="AI26" s="599">
        <v>778</v>
      </c>
      <c r="AJ26" s="600">
        <v>840</v>
      </c>
      <c r="AL26" s="634">
        <v>1.2</v>
      </c>
      <c r="AM26" s="633">
        <f t="shared" si="5"/>
        <v>130800</v>
      </c>
      <c r="AN26" s="633">
        <f t="shared" si="6"/>
        <v>149460</v>
      </c>
      <c r="AO26" s="633">
        <f t="shared" si="12"/>
        <v>149460</v>
      </c>
      <c r="AP26" s="633">
        <f t="shared" si="7"/>
        <v>186840</v>
      </c>
      <c r="AQ26" s="633">
        <f t="shared" si="8"/>
        <v>201780</v>
      </c>
      <c r="AR26" s="633">
        <f t="shared" si="9"/>
        <v>216720</v>
      </c>
      <c r="AS26" s="633">
        <f t="shared" si="10"/>
        <v>231660</v>
      </c>
      <c r="AT26" s="633">
        <f t="shared" si="11"/>
        <v>246600</v>
      </c>
      <c r="AU26" s="717"/>
      <c r="AV26" s="717"/>
      <c r="AW26" s="717"/>
    </row>
    <row r="27" spans="1:49" ht="50.25" thickTop="1" thickBot="1">
      <c r="A27" s="91" t="s">
        <v>74</v>
      </c>
      <c r="B27" s="879" t="s">
        <v>8</v>
      </c>
      <c r="C27" s="880" t="s">
        <v>72</v>
      </c>
      <c r="D27" s="880" t="s">
        <v>73</v>
      </c>
      <c r="E27" s="881"/>
      <c r="F27" s="882"/>
      <c r="G27" s="883"/>
      <c r="H27" s="883"/>
      <c r="I27" s="884" t="s">
        <v>78</v>
      </c>
      <c r="J27" s="874" t="s">
        <v>75</v>
      </c>
      <c r="K27" s="800"/>
      <c r="L27" s="1178"/>
      <c r="M27" s="1182" t="s">
        <v>182</v>
      </c>
      <c r="N27" s="326"/>
      <c r="O27" s="326"/>
      <c r="P27" s="326"/>
      <c r="AC27" s="1156"/>
      <c r="AD27" s="1157"/>
      <c r="AE27" s="803">
        <v>25</v>
      </c>
      <c r="AF27" s="804"/>
      <c r="AG27" s="810"/>
      <c r="AH27" s="810"/>
      <c r="AI27" s="810"/>
      <c r="AJ27" s="811"/>
      <c r="AU27" s="717"/>
      <c r="AV27" s="717"/>
      <c r="AW27" s="717"/>
    </row>
    <row r="28" spans="1:49" ht="15">
      <c r="A28" s="97" t="s">
        <v>846</v>
      </c>
      <c r="B28" s="98">
        <v>1</v>
      </c>
      <c r="C28" s="172" t="s">
        <v>181</v>
      </c>
      <c r="D28" s="98">
        <v>945</v>
      </c>
      <c r="E28" s="824"/>
      <c r="F28" s="825"/>
      <c r="G28" s="825"/>
      <c r="H28" s="825"/>
      <c r="I28" s="173"/>
      <c r="J28" s="875">
        <f>I28*B28</f>
        <v>0</v>
      </c>
      <c r="K28" s="627"/>
      <c r="L28" s="1178"/>
      <c r="M28" s="1182"/>
      <c r="N28" s="326"/>
      <c r="O28" s="326"/>
      <c r="P28" s="326"/>
      <c r="AC28" s="1156"/>
      <c r="AD28" s="1157"/>
      <c r="AE28" s="605">
        <v>30</v>
      </c>
      <c r="AF28" s="603">
        <v>817</v>
      </c>
      <c r="AG28" s="599">
        <v>934</v>
      </c>
      <c r="AH28" s="599">
        <v>1051</v>
      </c>
      <c r="AI28" s="599">
        <v>1167</v>
      </c>
      <c r="AJ28" s="600">
        <v>1261</v>
      </c>
      <c r="AL28" s="591" t="s">
        <v>770</v>
      </c>
      <c r="AM28" s="636">
        <v>1.5</v>
      </c>
      <c r="AN28" s="591" t="s">
        <v>802</v>
      </c>
      <c r="AO28" s="591" t="s">
        <v>770</v>
      </c>
      <c r="AP28" s="636" t="s">
        <v>689</v>
      </c>
      <c r="AQ28" s="924" t="s">
        <v>803</v>
      </c>
      <c r="AR28" s="925"/>
      <c r="AS28" s="926"/>
    </row>
    <row r="29" spans="1:49" ht="15">
      <c r="A29" s="101"/>
      <c r="B29" s="92"/>
      <c r="C29" s="168"/>
      <c r="D29" s="92"/>
      <c r="E29" s="824"/>
      <c r="F29" s="825"/>
      <c r="G29" s="825"/>
      <c r="H29" s="825"/>
      <c r="I29" s="174"/>
      <c r="J29" s="876">
        <f>I29*B29</f>
        <v>0</v>
      </c>
      <c r="K29" s="627"/>
      <c r="L29" s="1178"/>
      <c r="M29" s="1182"/>
      <c r="N29" s="326"/>
      <c r="O29" s="326"/>
      <c r="P29" s="326"/>
      <c r="AC29" s="1158" t="s">
        <v>693</v>
      </c>
      <c r="AD29" s="1159"/>
      <c r="AE29" s="806">
        <v>35</v>
      </c>
      <c r="AF29" s="804"/>
      <c r="AG29" s="810"/>
      <c r="AH29" s="810"/>
      <c r="AI29" s="810"/>
      <c r="AJ29" s="811"/>
      <c r="AL29" s="927" t="s">
        <v>769</v>
      </c>
      <c r="AM29" s="927" t="s">
        <v>686</v>
      </c>
      <c r="AN29" s="928"/>
      <c r="AO29" s="927" t="s">
        <v>769</v>
      </c>
      <c r="AP29" s="927" t="s">
        <v>686</v>
      </c>
      <c r="AQ29" s="929"/>
      <c r="AR29"/>
      <c r="AS29" s="63"/>
    </row>
    <row r="30" spans="1:49" ht="15.75" thickBot="1">
      <c r="A30" s="102"/>
      <c r="B30" s="93"/>
      <c r="C30" s="169"/>
      <c r="D30" s="93"/>
      <c r="E30" s="826"/>
      <c r="F30" s="827"/>
      <c r="G30" s="827"/>
      <c r="H30" s="827"/>
      <c r="I30" s="175"/>
      <c r="J30" s="877">
        <f>I30*B30</f>
        <v>0</v>
      </c>
      <c r="K30" s="627"/>
      <c r="L30" s="1178"/>
      <c r="M30" s="1182"/>
      <c r="N30" s="326"/>
      <c r="O30" s="326"/>
      <c r="P30" s="326"/>
      <c r="AC30" s="1158"/>
      <c r="AD30" s="1159"/>
      <c r="AE30" s="606">
        <v>40</v>
      </c>
      <c r="AF30" s="603">
        <v>1090</v>
      </c>
      <c r="AG30" s="599">
        <v>1245</v>
      </c>
      <c r="AH30" s="599">
        <v>1401</v>
      </c>
      <c r="AI30" s="599">
        <v>1557</v>
      </c>
      <c r="AJ30" s="600">
        <v>1681</v>
      </c>
      <c r="AL30" s="635">
        <v>0</v>
      </c>
      <c r="AM30" s="930">
        <f>AM16</f>
        <v>109000</v>
      </c>
      <c r="AN30" s="928">
        <v>1</v>
      </c>
      <c r="AO30" s="635">
        <v>0</v>
      </c>
      <c r="AP30" s="930">
        <f>AM16</f>
        <v>109000</v>
      </c>
      <c r="AQ30" s="929">
        <v>1</v>
      </c>
      <c r="AR30"/>
      <c r="AS30" s="63"/>
    </row>
    <row r="31" spans="1:49" ht="15.75" thickBot="1">
      <c r="A31" s="885" t="s">
        <v>76</v>
      </c>
      <c r="B31" s="103">
        <f>SUM(B28:B30)</f>
        <v>1</v>
      </c>
      <c r="C31" s="104"/>
      <c r="D31" s="886"/>
      <c r="E31" s="887"/>
      <c r="F31" s="105"/>
      <c r="G31" s="870"/>
      <c r="H31" s="105"/>
      <c r="I31" s="888" t="s">
        <v>77</v>
      </c>
      <c r="J31" s="878">
        <f>SUM(J28:J30)</f>
        <v>0</v>
      </c>
      <c r="K31" s="828"/>
      <c r="L31" s="1178"/>
      <c r="M31" s="1182"/>
      <c r="N31" s="326"/>
      <c r="O31" s="326"/>
      <c r="P31" s="326"/>
      <c r="AC31" s="1158"/>
      <c r="AD31" s="1159"/>
      <c r="AE31" s="806">
        <v>45</v>
      </c>
      <c r="AF31" s="804"/>
      <c r="AG31" s="810"/>
      <c r="AH31" s="810"/>
      <c r="AI31" s="810"/>
      <c r="AJ31" s="811"/>
      <c r="AL31" s="635">
        <v>1</v>
      </c>
      <c r="AM31" s="930">
        <f>AVERAGE(AM16:AN16)</f>
        <v>116775</v>
      </c>
      <c r="AN31" s="928">
        <v>1.5</v>
      </c>
      <c r="AO31" s="635">
        <v>1</v>
      </c>
      <c r="AP31" s="930">
        <f>AN16</f>
        <v>124550</v>
      </c>
      <c r="AQ31" s="929">
        <v>2</v>
      </c>
      <c r="AR31"/>
      <c r="AS31" s="63"/>
    </row>
    <row r="32" spans="1:49" ht="15.75" thickTop="1">
      <c r="A32" s="795"/>
      <c r="B32" s="326"/>
      <c r="C32" s="326"/>
      <c r="D32" s="326"/>
      <c r="E32" s="326"/>
      <c r="F32" s="326"/>
      <c r="G32" s="326"/>
      <c r="H32" s="326"/>
      <c r="I32" s="326"/>
      <c r="J32" s="326"/>
      <c r="K32" s="326"/>
      <c r="L32" s="1178"/>
      <c r="M32" s="1182"/>
      <c r="N32" s="326"/>
      <c r="O32" s="326"/>
      <c r="P32" s="326"/>
      <c r="AC32" s="1158"/>
      <c r="AD32" s="1159"/>
      <c r="AE32" s="606">
        <v>50</v>
      </c>
      <c r="AF32" s="603">
        <v>1362</v>
      </c>
      <c r="AG32" s="599">
        <v>1556</v>
      </c>
      <c r="AH32" s="599">
        <v>1751</v>
      </c>
      <c r="AI32" s="599">
        <v>1946</v>
      </c>
      <c r="AJ32" s="600">
        <v>2101</v>
      </c>
      <c r="AL32" s="635">
        <v>2</v>
      </c>
      <c r="AM32" s="930">
        <f>AO16</f>
        <v>140150</v>
      </c>
      <c r="AN32" s="928">
        <f>AL32*AM28</f>
        <v>3</v>
      </c>
      <c r="AO32" s="635">
        <v>2</v>
      </c>
      <c r="AP32" s="930">
        <f>AO16</f>
        <v>140150</v>
      </c>
      <c r="AQ32" s="929">
        <v>3</v>
      </c>
      <c r="AR32"/>
      <c r="AS32" s="63"/>
    </row>
    <row r="33" spans="1:45" ht="15.75" thickBot="1">
      <c r="A33" s="89" t="s">
        <v>79</v>
      </c>
      <c r="B33" s="17"/>
      <c r="C33" s="17"/>
      <c r="D33" s="17"/>
      <c r="E33" s="17"/>
      <c r="F33" s="17"/>
      <c r="G33" s="17"/>
      <c r="H33" s="17"/>
      <c r="I33" s="17"/>
      <c r="J33" s="17"/>
      <c r="K33" s="326"/>
      <c r="L33" s="1178"/>
      <c r="M33" s="1182"/>
      <c r="N33" s="326"/>
      <c r="O33" s="326"/>
      <c r="P33" s="326"/>
      <c r="AC33" s="1160" t="s">
        <v>694</v>
      </c>
      <c r="AD33" s="1161"/>
      <c r="AE33" s="808">
        <v>55</v>
      </c>
      <c r="AF33" s="804"/>
      <c r="AG33" s="810"/>
      <c r="AH33" s="810"/>
      <c r="AI33" s="810"/>
      <c r="AJ33" s="811"/>
      <c r="AL33" s="635">
        <v>3</v>
      </c>
      <c r="AM33" s="930">
        <f>AVERAGE(AP16:AQ16)</f>
        <v>161925</v>
      </c>
      <c r="AN33" s="928">
        <f>AL33*AM28</f>
        <v>4.5</v>
      </c>
      <c r="AO33" s="635">
        <v>3</v>
      </c>
      <c r="AP33" s="930">
        <f>AP16</f>
        <v>155700</v>
      </c>
      <c r="AQ33" s="929">
        <v>4</v>
      </c>
      <c r="AR33"/>
      <c r="AS33" s="63"/>
    </row>
    <row r="34" spans="1:45" ht="38.25" thickTop="1" thickBot="1">
      <c r="A34" s="91"/>
      <c r="B34" s="879" t="s">
        <v>8</v>
      </c>
      <c r="C34" s="880" t="s">
        <v>72</v>
      </c>
      <c r="D34" s="889" t="s">
        <v>73</v>
      </c>
      <c r="E34" s="881"/>
      <c r="F34" s="882"/>
      <c r="G34" s="883"/>
      <c r="H34" s="890"/>
      <c r="I34" s="884" t="s">
        <v>78</v>
      </c>
      <c r="J34" s="874" t="s">
        <v>80</v>
      </c>
      <c r="K34" s="800"/>
      <c r="L34" s="1179"/>
      <c r="M34" s="1183"/>
      <c r="N34" s="326"/>
      <c r="O34" s="326"/>
      <c r="P34" s="326"/>
      <c r="AC34" s="1160"/>
      <c r="AD34" s="1161"/>
      <c r="AE34" s="607">
        <v>60</v>
      </c>
      <c r="AF34" s="599">
        <v>1635</v>
      </c>
      <c r="AG34" s="599">
        <v>1868</v>
      </c>
      <c r="AH34" s="599">
        <v>2102</v>
      </c>
      <c r="AI34" s="599">
        <v>2335</v>
      </c>
      <c r="AJ34" s="600">
        <v>2522</v>
      </c>
      <c r="AL34" s="635">
        <v>4</v>
      </c>
      <c r="AM34" s="930">
        <f>AR16</f>
        <v>180600</v>
      </c>
      <c r="AN34" s="928">
        <f>AL34*AM28</f>
        <v>6</v>
      </c>
      <c r="AO34" s="635">
        <v>4</v>
      </c>
      <c r="AP34" s="930">
        <f>AQ16</f>
        <v>168150</v>
      </c>
      <c r="AQ34" s="929">
        <v>5</v>
      </c>
      <c r="AR34"/>
      <c r="AS34" s="63"/>
    </row>
    <row r="35" spans="1:45" ht="15">
      <c r="A35" s="97"/>
      <c r="B35" s="98"/>
      <c r="C35" s="179"/>
      <c r="D35" s="148"/>
      <c r="E35" s="824"/>
      <c r="F35" s="825"/>
      <c r="G35" s="825"/>
      <c r="H35" s="830"/>
      <c r="I35" s="173"/>
      <c r="J35" s="178">
        <f>I35*B35</f>
        <v>0</v>
      </c>
      <c r="K35" s="627"/>
      <c r="L35" s="326"/>
      <c r="M35" s="326"/>
      <c r="N35" s="326"/>
      <c r="O35" s="326"/>
      <c r="P35" s="326"/>
      <c r="AC35" s="809"/>
      <c r="AD35" s="807"/>
      <c r="AE35" s="808">
        <v>70</v>
      </c>
      <c r="AF35" s="810"/>
      <c r="AG35" s="810"/>
      <c r="AH35" s="810"/>
      <c r="AI35" s="810"/>
      <c r="AJ35" s="811"/>
      <c r="AL35" s="635">
        <v>5</v>
      </c>
      <c r="AM35" s="930">
        <f>AVERAGE(AS16:AT16)</f>
        <v>199275</v>
      </c>
      <c r="AN35" s="928">
        <f>AL35*AM28</f>
        <v>7.5</v>
      </c>
      <c r="AO35" s="635">
        <v>5</v>
      </c>
      <c r="AP35" s="930">
        <f>AR16</f>
        <v>180600</v>
      </c>
      <c r="AQ35" s="929">
        <v>6</v>
      </c>
      <c r="AR35" s="29"/>
      <c r="AS35" s="931"/>
    </row>
    <row r="36" spans="1:45" ht="15">
      <c r="A36" s="101"/>
      <c r="B36" s="92"/>
      <c r="C36" s="168"/>
      <c r="D36" s="149"/>
      <c r="E36" s="824"/>
      <c r="F36" s="825"/>
      <c r="G36" s="825"/>
      <c r="H36" s="830"/>
      <c r="I36" s="174"/>
      <c r="J36" s="176">
        <f>I36*B36</f>
        <v>0</v>
      </c>
      <c r="K36" s="627"/>
      <c r="L36" s="326"/>
      <c r="M36" s="326"/>
      <c r="N36" s="326"/>
      <c r="O36" s="326"/>
      <c r="P36" s="326"/>
      <c r="AC36" s="1162"/>
      <c r="AD36" s="1163"/>
      <c r="AE36" s="607">
        <v>80</v>
      </c>
      <c r="AF36" s="599">
        <v>2180</v>
      </c>
      <c r="AG36" s="599">
        <v>2491</v>
      </c>
      <c r="AH36" s="599">
        <v>2803</v>
      </c>
      <c r="AI36" s="599">
        <v>3114</v>
      </c>
      <c r="AJ36" s="600">
        <v>3363</v>
      </c>
    </row>
    <row r="37" spans="1:45" ht="15.75" thickBot="1">
      <c r="A37" s="102"/>
      <c r="B37" s="93"/>
      <c r="C37" s="169"/>
      <c r="D37" s="150"/>
      <c r="E37" s="831"/>
      <c r="F37" s="832"/>
      <c r="G37" s="832"/>
      <c r="H37" s="833"/>
      <c r="I37" s="175"/>
      <c r="J37" s="167">
        <f>I37*B37</f>
        <v>0</v>
      </c>
      <c r="K37" s="627"/>
      <c r="L37" s="326"/>
      <c r="M37" s="326"/>
      <c r="N37" s="326"/>
      <c r="O37" s="326"/>
      <c r="P37" s="326"/>
      <c r="AC37" s="1173" t="s">
        <v>696</v>
      </c>
      <c r="AD37" s="1174"/>
      <c r="AE37" s="608">
        <v>100</v>
      </c>
      <c r="AF37" s="601">
        <v>2997</v>
      </c>
      <c r="AG37" s="601">
        <v>3113</v>
      </c>
      <c r="AH37" s="601">
        <v>3503</v>
      </c>
      <c r="AI37" s="601">
        <v>3892</v>
      </c>
      <c r="AJ37" s="602">
        <v>4203</v>
      </c>
    </row>
    <row r="38" spans="1:45" ht="15.75" thickBot="1">
      <c r="A38" s="107" t="s">
        <v>76</v>
      </c>
      <c r="B38" s="103">
        <f>SUM(B35:B37)</f>
        <v>0</v>
      </c>
      <c r="C38" s="105"/>
      <c r="D38" s="104"/>
      <c r="E38" s="105"/>
      <c r="F38" s="105"/>
      <c r="G38" s="870"/>
      <c r="H38" s="105"/>
      <c r="I38" s="888" t="s">
        <v>77</v>
      </c>
      <c r="J38" s="878">
        <f>SUM(J35:J37)</f>
        <v>0</v>
      </c>
      <c r="K38" s="828"/>
      <c r="L38" s="326"/>
      <c r="M38" s="326"/>
      <c r="N38" s="326"/>
      <c r="O38" s="326"/>
      <c r="P38" s="326"/>
    </row>
    <row r="39" spans="1:45" ht="15.75" thickTop="1">
      <c r="A39" s="834"/>
      <c r="B39" s="835"/>
      <c r="C39" s="326"/>
      <c r="D39" s="326"/>
      <c r="E39" s="326"/>
      <c r="F39" s="326"/>
      <c r="G39" s="834"/>
      <c r="H39" s="326"/>
      <c r="I39" s="834"/>
      <c r="J39" s="834"/>
      <c r="K39" s="834"/>
      <c r="L39" s="326"/>
      <c r="M39" s="326"/>
      <c r="N39" s="326"/>
      <c r="O39" s="326"/>
      <c r="P39" s="326"/>
    </row>
    <row r="40" spans="1:45" ht="15.75" thickBot="1">
      <c r="A40" s="89" t="s">
        <v>137</v>
      </c>
      <c r="B40" s="17"/>
      <c r="C40" s="17"/>
      <c r="D40" s="17"/>
      <c r="E40" s="17"/>
      <c r="F40" s="326"/>
      <c r="G40" s="326"/>
      <c r="H40" s="326"/>
      <c r="I40" s="326"/>
      <c r="J40" s="326"/>
      <c r="K40" s="326"/>
      <c r="L40" s="326"/>
      <c r="M40" s="89" t="s">
        <v>81</v>
      </c>
      <c r="N40" s="89"/>
      <c r="O40" s="799"/>
      <c r="P40" s="799"/>
      <c r="Q40" s="326"/>
      <c r="R40" s="326"/>
      <c r="S40" s="326"/>
    </row>
    <row r="41" spans="1:45" ht="42" customHeight="1">
      <c r="A41" s="1171" t="s">
        <v>139</v>
      </c>
      <c r="B41" s="1172"/>
      <c r="C41" s="1172"/>
      <c r="D41" s="1172"/>
      <c r="E41" s="1172"/>
      <c r="F41" s="829"/>
      <c r="G41" s="829"/>
      <c r="H41" s="829"/>
      <c r="I41" s="829"/>
      <c r="J41" s="829"/>
      <c r="K41" s="829"/>
      <c r="L41" s="326"/>
      <c r="M41" s="891" t="s">
        <v>755</v>
      </c>
      <c r="N41" s="892">
        <f>N24*12</f>
        <v>1321056</v>
      </c>
      <c r="O41" s="836"/>
      <c r="P41" s="836"/>
      <c r="Q41" s="326"/>
      <c r="R41" s="326"/>
      <c r="S41" s="326"/>
    </row>
    <row r="42" spans="1:45" ht="15">
      <c r="A42" s="901">
        <f>SUM(B38,B31,B24)</f>
        <v>96</v>
      </c>
      <c r="B42" s="902" t="s">
        <v>82</v>
      </c>
      <c r="C42" s="903"/>
      <c r="D42" s="903"/>
      <c r="E42" s="904" t="s">
        <v>83</v>
      </c>
      <c r="F42" s="326"/>
      <c r="G42" s="326"/>
      <c r="H42" s="326"/>
      <c r="I42" s="326"/>
      <c r="J42" s="326"/>
      <c r="K42" s="326"/>
      <c r="L42" s="326"/>
      <c r="M42" s="893"/>
      <c r="N42" s="894"/>
      <c r="O42" s="837"/>
      <c r="P42" s="837"/>
      <c r="Q42" s="326"/>
      <c r="R42" s="326"/>
      <c r="S42" s="326"/>
    </row>
    <row r="43" spans="1:45">
      <c r="A43" s="903"/>
      <c r="B43" s="903"/>
      <c r="C43" s="905"/>
      <c r="D43" s="906" t="s">
        <v>791</v>
      </c>
      <c r="E43" s="907">
        <f t="array" ref="E43">SUMPRODUCT((A8:A23&lt;=30)*(B8:B23))/A42</f>
        <v>0.40625</v>
      </c>
      <c r="F43" s="326"/>
      <c r="G43" s="326"/>
      <c r="H43" s="326"/>
      <c r="I43" s="326"/>
      <c r="J43" s="326"/>
      <c r="K43" s="326"/>
      <c r="L43" s="326"/>
      <c r="M43" s="895"/>
      <c r="N43" s="896"/>
      <c r="O43" s="838"/>
      <c r="P43" s="838"/>
      <c r="Q43" s="326"/>
      <c r="R43" s="326"/>
      <c r="S43" s="326"/>
    </row>
    <row r="44" spans="1:45" ht="26.25">
      <c r="A44" s="903"/>
      <c r="B44" s="903"/>
      <c r="C44" s="903"/>
      <c r="D44" s="906" t="s">
        <v>792</v>
      </c>
      <c r="E44" s="907">
        <f t="array" ref="E44">SUMPRODUCT((A8:A23&lt;=60)*(B8:B23))/A42</f>
        <v>0.98958333333333337</v>
      </c>
      <c r="F44" s="326"/>
      <c r="G44" s="326"/>
      <c r="H44" s="326"/>
      <c r="I44" s="326"/>
      <c r="J44" s="326"/>
      <c r="K44" s="326"/>
      <c r="L44" s="326"/>
      <c r="M44" s="897" t="s">
        <v>763</v>
      </c>
      <c r="N44" s="898">
        <f>O24*12</f>
        <v>31224</v>
      </c>
      <c r="O44" s="829"/>
      <c r="P44" s="839"/>
      <c r="Q44" s="326"/>
      <c r="R44" s="326"/>
      <c r="S44" s="326"/>
    </row>
    <row r="45" spans="1:45" ht="27" customHeight="1" thickBot="1">
      <c r="A45" s="326"/>
      <c r="B45" s="326"/>
      <c r="C45" s="326"/>
      <c r="D45" s="326"/>
      <c r="E45" s="840"/>
      <c r="F45" s="326"/>
      <c r="G45" s="841"/>
      <c r="H45" s="841"/>
      <c r="I45" s="841"/>
      <c r="J45" s="841"/>
      <c r="K45" s="841"/>
      <c r="L45" s="829"/>
      <c r="M45" s="899" t="s">
        <v>697</v>
      </c>
      <c r="N45" s="900">
        <f>SUM(N41:N44)</f>
        <v>1352280</v>
      </c>
      <c r="O45" s="842"/>
      <c r="P45" s="843"/>
      <c r="Q45" s="326"/>
      <c r="R45" s="326"/>
      <c r="S45" s="326"/>
    </row>
    <row r="46" spans="1:45" ht="15">
      <c r="A46" s="89" t="s">
        <v>196</v>
      </c>
      <c r="B46" s="17"/>
      <c r="C46" s="17"/>
      <c r="D46" s="326"/>
      <c r="E46" s="840"/>
      <c r="F46" s="1170"/>
      <c r="G46" s="1170"/>
      <c r="H46" s="1170"/>
      <c r="I46" s="1170"/>
      <c r="J46" s="799"/>
      <c r="K46" s="799"/>
      <c r="L46" s="829"/>
      <c r="M46" s="326"/>
      <c r="N46" s="326"/>
      <c r="O46" s="829"/>
      <c r="P46" s="844"/>
      <c r="Q46" s="326"/>
      <c r="R46" s="326"/>
      <c r="S46" s="326"/>
    </row>
    <row r="47" spans="1:45" ht="27.75" customHeight="1" thickBot="1">
      <c r="A47" s="1168" t="s">
        <v>206</v>
      </c>
      <c r="B47" s="1169"/>
      <c r="C47" s="1169"/>
      <c r="D47" s="326"/>
      <c r="E47" s="840"/>
      <c r="H47" s="845"/>
      <c r="I47" s="845"/>
      <c r="L47" s="829"/>
      <c r="M47" s="326"/>
      <c r="N47" s="326"/>
      <c r="O47" s="326"/>
      <c r="P47" s="844"/>
      <c r="Q47" s="326"/>
      <c r="R47" s="326"/>
      <c r="S47" s="326"/>
    </row>
    <row r="48" spans="1:45" ht="43.5" customHeight="1" thickTop="1">
      <c r="A48" s="180"/>
      <c r="B48" s="181" t="s">
        <v>84</v>
      </c>
      <c r="C48" s="182" t="s">
        <v>184</v>
      </c>
      <c r="D48" s="326"/>
      <c r="E48" s="840"/>
      <c r="F48" s="846"/>
      <c r="G48" s="846"/>
      <c r="H48" s="847"/>
      <c r="I48" s="847"/>
      <c r="J48" s="846"/>
      <c r="K48" s="846"/>
      <c r="L48" s="829"/>
      <c r="M48" s="326"/>
      <c r="N48" s="326"/>
      <c r="O48" s="326"/>
      <c r="P48" s="844"/>
      <c r="Q48" s="326"/>
      <c r="R48" s="326"/>
      <c r="S48" s="326"/>
    </row>
    <row r="49" spans="1:19">
      <c r="A49" s="183" t="s">
        <v>185</v>
      </c>
      <c r="B49" s="8"/>
      <c r="C49" s="14"/>
      <c r="D49" s="326"/>
      <c r="E49" s="840"/>
      <c r="F49" s="848"/>
      <c r="G49" s="630"/>
      <c r="H49" s="630"/>
      <c r="I49" s="630"/>
      <c r="J49" s="189"/>
      <c r="K49" s="189"/>
      <c r="L49" s="829"/>
      <c r="M49" s="849"/>
      <c r="N49" s="849"/>
      <c r="O49" s="326"/>
      <c r="P49" s="844"/>
      <c r="Q49" s="326"/>
      <c r="R49" s="326"/>
      <c r="S49" s="326"/>
    </row>
    <row r="50" spans="1:19" ht="15">
      <c r="A50" s="183" t="s">
        <v>186</v>
      </c>
      <c r="B50" s="8"/>
      <c r="C50" s="14" t="s">
        <v>199</v>
      </c>
      <c r="D50" s="326"/>
      <c r="E50" s="840"/>
      <c r="F50" s="848"/>
      <c r="G50" s="850"/>
      <c r="I50" s="851"/>
      <c r="J50" s="843"/>
      <c r="K50" s="843"/>
      <c r="L50" s="326"/>
      <c r="M50" s="326"/>
      <c r="N50" s="326"/>
      <c r="O50" s="326"/>
      <c r="P50" s="326"/>
    </row>
    <row r="51" spans="1:19" ht="15">
      <c r="A51" s="183" t="s">
        <v>187</v>
      </c>
      <c r="B51" s="8" t="s">
        <v>199</v>
      </c>
      <c r="C51" s="14" t="s">
        <v>199</v>
      </c>
      <c r="D51" s="326"/>
      <c r="E51" s="840"/>
      <c r="F51" s="848"/>
      <c r="G51" s="850"/>
      <c r="I51" s="851"/>
      <c r="J51" s="843"/>
      <c r="K51" s="843"/>
      <c r="L51" s="326"/>
      <c r="M51" s="326"/>
      <c r="N51" s="326"/>
      <c r="O51" s="326"/>
      <c r="P51" s="326"/>
    </row>
    <row r="52" spans="1:19" ht="15">
      <c r="A52" s="183" t="s">
        <v>188</v>
      </c>
      <c r="B52" s="8" t="s">
        <v>200</v>
      </c>
      <c r="C52" s="14"/>
      <c r="D52" s="326"/>
      <c r="E52" s="840"/>
      <c r="F52" s="848"/>
      <c r="G52" s="850"/>
      <c r="I52" s="851"/>
      <c r="J52" s="843"/>
      <c r="K52" s="843"/>
      <c r="L52" s="326"/>
      <c r="M52" s="326"/>
      <c r="N52" s="326"/>
      <c r="O52" s="849"/>
      <c r="P52" s="326"/>
    </row>
    <row r="53" spans="1:19" ht="15">
      <c r="A53" s="183" t="s">
        <v>85</v>
      </c>
      <c r="B53" s="1164" t="s">
        <v>200</v>
      </c>
      <c r="C53" s="1165"/>
      <c r="D53" s="326"/>
      <c r="E53" s="840"/>
      <c r="F53" s="848"/>
      <c r="G53" s="850"/>
      <c r="I53" s="851"/>
      <c r="J53" s="843"/>
      <c r="K53" s="843"/>
      <c r="L53" s="326"/>
      <c r="M53" s="326"/>
      <c r="N53" s="326"/>
      <c r="O53" s="326"/>
      <c r="P53" s="326"/>
    </row>
    <row r="54" spans="1:19" ht="13.5" thickBot="1">
      <c r="A54" s="184" t="s">
        <v>189</v>
      </c>
      <c r="B54" s="1166" t="s">
        <v>200</v>
      </c>
      <c r="C54" s="1167"/>
      <c r="D54" s="326"/>
      <c r="E54" s="326"/>
      <c r="F54" s="848"/>
      <c r="G54" s="630"/>
      <c r="I54" s="851"/>
      <c r="J54" s="326"/>
      <c r="K54" s="326"/>
      <c r="L54" s="326"/>
      <c r="M54" s="326"/>
      <c r="N54" s="326"/>
      <c r="O54" s="326"/>
      <c r="P54" s="326"/>
    </row>
    <row r="55" spans="1:19" ht="47.1" customHeight="1" thickTop="1">
      <c r="A55" s="1155" t="s">
        <v>839</v>
      </c>
      <c r="B55" s="1155"/>
      <c r="C55" s="1155"/>
      <c r="D55" s="1155"/>
      <c r="E55" s="1155"/>
      <c r="F55" s="1155"/>
      <c r="G55" s="849"/>
      <c r="H55" s="849"/>
      <c r="I55" s="849"/>
      <c r="J55" s="849"/>
      <c r="K55" s="849"/>
      <c r="L55" s="849"/>
      <c r="M55" s="326"/>
      <c r="N55" s="326"/>
      <c r="O55" s="326"/>
      <c r="P55" s="326"/>
    </row>
    <row r="56" spans="1:19">
      <c r="A56" s="852"/>
      <c r="B56" s="326"/>
      <c r="C56" s="326"/>
      <c r="D56" s="326"/>
      <c r="E56" s="326"/>
      <c r="F56" s="326"/>
      <c r="G56" s="326"/>
      <c r="H56" s="326"/>
      <c r="I56" s="326"/>
      <c r="J56" s="326"/>
      <c r="K56" s="326"/>
      <c r="L56" s="326"/>
      <c r="M56" s="326"/>
      <c r="N56" s="326"/>
      <c r="O56" s="326"/>
      <c r="P56" s="326"/>
    </row>
    <row r="57" spans="1:19">
      <c r="A57" s="908" t="s">
        <v>160</v>
      </c>
      <c r="B57" s="326"/>
      <c r="C57" s="326"/>
      <c r="D57" s="326"/>
      <c r="E57" s="326"/>
      <c r="F57" s="326"/>
      <c r="G57" s="326"/>
      <c r="H57" s="326"/>
      <c r="I57" s="326"/>
      <c r="J57" s="326"/>
      <c r="K57" s="326"/>
      <c r="L57" s="326"/>
      <c r="M57" s="326"/>
      <c r="N57" s="326"/>
      <c r="O57" s="326"/>
      <c r="P57" s="326"/>
    </row>
    <row r="58" spans="1:19">
      <c r="A58" s="795"/>
      <c r="B58" s="326"/>
      <c r="C58" s="326"/>
      <c r="D58" s="326"/>
      <c r="E58" s="326"/>
      <c r="F58" s="326"/>
      <c r="G58" s="326"/>
      <c r="H58" s="326"/>
      <c r="I58" s="326"/>
      <c r="J58" s="326"/>
      <c r="K58" s="326"/>
      <c r="L58" s="326"/>
      <c r="M58" s="326"/>
      <c r="N58" s="326"/>
      <c r="O58" s="326"/>
      <c r="P58" s="326"/>
    </row>
    <row r="59" spans="1:19">
      <c r="A59" s="795"/>
      <c r="B59" s="326"/>
      <c r="C59" s="326"/>
      <c r="D59" s="326"/>
      <c r="E59" s="326"/>
      <c r="F59" s="326"/>
      <c r="G59" s="326"/>
      <c r="H59" s="326"/>
      <c r="I59" s="326"/>
      <c r="J59" s="326"/>
      <c r="K59" s="326"/>
      <c r="L59" s="326"/>
      <c r="M59" s="326"/>
      <c r="N59" s="326"/>
      <c r="O59" s="326"/>
      <c r="P59" s="326"/>
    </row>
    <row r="60" spans="1:19">
      <c r="A60" s="795"/>
      <c r="B60" s="326"/>
      <c r="C60" s="326"/>
      <c r="D60" s="326"/>
      <c r="E60" s="326"/>
      <c r="F60" s="326"/>
      <c r="G60" s="326"/>
      <c r="H60" s="326"/>
      <c r="I60" s="326"/>
      <c r="J60" s="326"/>
      <c r="K60" s="326"/>
      <c r="L60" s="326"/>
      <c r="M60" s="326"/>
      <c r="N60" s="326"/>
      <c r="O60" s="326"/>
      <c r="P60" s="326"/>
    </row>
    <row r="61" spans="1:19">
      <c r="A61" s="795"/>
      <c r="B61" s="326"/>
      <c r="C61" s="326"/>
      <c r="D61" s="326"/>
      <c r="E61" s="326"/>
      <c r="F61" s="326"/>
      <c r="G61" s="326"/>
      <c r="H61" s="326"/>
      <c r="I61" s="326"/>
      <c r="J61" s="326"/>
      <c r="K61" s="326"/>
      <c r="L61" s="326"/>
      <c r="M61" s="326"/>
      <c r="N61" s="326"/>
      <c r="O61" s="326"/>
      <c r="P61" s="326"/>
    </row>
    <row r="62" spans="1:19">
      <c r="A62" s="795"/>
      <c r="B62" s="326"/>
      <c r="C62" s="326"/>
      <c r="D62" s="326"/>
      <c r="E62" s="326"/>
      <c r="F62" s="326"/>
      <c r="G62" s="326"/>
      <c r="H62" s="326"/>
      <c r="I62" s="326"/>
      <c r="J62" s="326"/>
      <c r="K62" s="326"/>
      <c r="L62" s="326"/>
      <c r="M62" s="326"/>
      <c r="N62" s="326"/>
      <c r="O62" s="326"/>
      <c r="P62" s="326"/>
    </row>
    <row r="63" spans="1:19">
      <c r="A63" s="795"/>
      <c r="B63" s="326"/>
      <c r="C63" s="326"/>
      <c r="D63" s="326"/>
      <c r="E63" s="326"/>
      <c r="F63" s="326"/>
      <c r="G63" s="326"/>
      <c r="H63" s="326"/>
      <c r="I63" s="326"/>
      <c r="J63" s="326"/>
      <c r="K63" s="326"/>
      <c r="L63" s="326"/>
      <c r="M63" s="326"/>
      <c r="N63" s="326"/>
      <c r="O63" s="326"/>
      <c r="P63" s="326"/>
    </row>
    <row r="64" spans="1:19">
      <c r="A64" s="795"/>
      <c r="B64" s="326"/>
      <c r="C64" s="326"/>
      <c r="D64" s="326"/>
      <c r="E64" s="326"/>
      <c r="F64" s="326"/>
      <c r="G64" s="326"/>
      <c r="H64" s="326"/>
      <c r="I64" s="326"/>
      <c r="J64" s="326"/>
      <c r="K64" s="326"/>
      <c r="L64" s="326"/>
      <c r="M64" s="326"/>
      <c r="N64" s="326"/>
      <c r="O64" s="326"/>
      <c r="P64" s="326"/>
    </row>
    <row r="65" spans="1:16">
      <c r="A65" s="795"/>
      <c r="B65" s="326"/>
      <c r="C65" s="326"/>
      <c r="D65" s="326"/>
      <c r="E65" s="326"/>
      <c r="F65" s="326"/>
      <c r="G65" s="326"/>
      <c r="H65" s="326"/>
      <c r="I65" s="326"/>
      <c r="J65" s="326"/>
      <c r="K65" s="326"/>
      <c r="L65" s="326"/>
      <c r="M65" s="326"/>
      <c r="N65" s="326"/>
      <c r="O65" s="326"/>
      <c r="P65" s="326"/>
    </row>
    <row r="66" spans="1:16">
      <c r="A66" s="795"/>
      <c r="B66" s="326"/>
      <c r="C66" s="326"/>
      <c r="D66" s="326"/>
      <c r="E66" s="326"/>
      <c r="F66" s="326"/>
      <c r="G66" s="326"/>
      <c r="H66" s="326"/>
      <c r="I66" s="326"/>
      <c r="J66" s="326"/>
      <c r="K66" s="326"/>
      <c r="L66" s="326"/>
      <c r="M66" s="326"/>
      <c r="N66" s="326"/>
      <c r="O66" s="326"/>
      <c r="P66" s="326"/>
    </row>
    <row r="67" spans="1:16">
      <c r="A67" s="795"/>
      <c r="B67" s="326"/>
      <c r="C67" s="326"/>
      <c r="D67" s="326"/>
      <c r="E67" s="326"/>
      <c r="F67" s="326"/>
      <c r="G67" s="326"/>
      <c r="H67" s="326"/>
      <c r="I67" s="326"/>
      <c r="J67" s="326"/>
      <c r="K67" s="326"/>
      <c r="L67" s="326"/>
      <c r="M67" s="326"/>
      <c r="N67" s="326"/>
      <c r="O67" s="326"/>
      <c r="P67" s="326"/>
    </row>
    <row r="68" spans="1:16">
      <c r="A68" s="795"/>
      <c r="B68" s="326"/>
      <c r="C68" s="326"/>
      <c r="D68" s="326"/>
      <c r="E68" s="326"/>
      <c r="F68" s="326"/>
      <c r="G68" s="326"/>
      <c r="H68" s="326"/>
      <c r="I68" s="326"/>
      <c r="J68" s="326"/>
      <c r="K68" s="326"/>
      <c r="L68" s="326"/>
      <c r="M68" s="326"/>
      <c r="N68" s="326"/>
      <c r="O68" s="326"/>
      <c r="P68" s="326"/>
    </row>
    <row r="69" spans="1:16">
      <c r="A69" s="795"/>
      <c r="B69" s="326"/>
      <c r="C69" s="326"/>
      <c r="D69" s="326"/>
      <c r="E69" s="326"/>
      <c r="F69" s="326"/>
      <c r="G69" s="326"/>
      <c r="H69" s="326"/>
      <c r="I69" s="326"/>
      <c r="J69" s="326"/>
      <c r="K69" s="326"/>
      <c r="L69" s="326"/>
      <c r="M69" s="326"/>
      <c r="N69" s="326"/>
      <c r="O69" s="326"/>
      <c r="P69" s="326"/>
    </row>
    <row r="70" spans="1:16">
      <c r="A70" s="795"/>
      <c r="B70" s="326"/>
      <c r="C70" s="326"/>
      <c r="D70" s="326"/>
      <c r="E70" s="326"/>
      <c r="F70" s="326"/>
      <c r="G70" s="326"/>
      <c r="H70" s="326"/>
      <c r="I70" s="326"/>
      <c r="J70" s="326"/>
      <c r="K70" s="326"/>
      <c r="L70" s="326"/>
      <c r="M70" s="326"/>
      <c r="N70" s="326"/>
      <c r="O70" s="326"/>
      <c r="P70" s="326"/>
    </row>
    <row r="71" spans="1:16">
      <c r="A71" s="795"/>
      <c r="B71" s="326"/>
      <c r="C71" s="326"/>
      <c r="D71" s="326"/>
      <c r="E71" s="326"/>
      <c r="F71" s="326"/>
      <c r="G71" s="326"/>
      <c r="H71" s="326"/>
      <c r="I71" s="326"/>
      <c r="J71" s="326"/>
      <c r="K71" s="326"/>
      <c r="L71" s="326"/>
      <c r="M71" s="326"/>
      <c r="N71" s="326"/>
      <c r="O71" s="326"/>
      <c r="P71" s="326"/>
    </row>
    <row r="72" spans="1:16">
      <c r="A72" s="795"/>
      <c r="B72" s="326"/>
      <c r="C72" s="326"/>
      <c r="D72" s="326"/>
      <c r="E72" s="326"/>
      <c r="F72" s="326"/>
      <c r="G72" s="326"/>
      <c r="H72" s="326"/>
      <c r="I72" s="326"/>
      <c r="J72" s="326"/>
      <c r="K72" s="326"/>
      <c r="L72" s="326"/>
      <c r="M72" s="326"/>
      <c r="N72" s="326"/>
      <c r="O72" s="326"/>
      <c r="P72" s="326"/>
    </row>
    <row r="73" spans="1:16">
      <c r="A73" s="795"/>
      <c r="B73" s="326"/>
      <c r="C73" s="326"/>
      <c r="D73" s="326"/>
      <c r="E73" s="326"/>
      <c r="F73" s="326"/>
      <c r="G73" s="326"/>
      <c r="H73" s="326"/>
      <c r="I73" s="326"/>
      <c r="J73" s="326"/>
      <c r="K73" s="326"/>
      <c r="L73" s="326"/>
      <c r="M73" s="326"/>
      <c r="N73" s="326"/>
      <c r="O73" s="326"/>
      <c r="P73" s="326"/>
    </row>
    <row r="74" spans="1:16">
      <c r="A74" s="795"/>
      <c r="B74" s="326"/>
      <c r="C74" s="326"/>
      <c r="D74" s="326"/>
      <c r="E74" s="326"/>
      <c r="F74" s="326"/>
      <c r="G74" s="326"/>
      <c r="H74" s="326"/>
      <c r="I74" s="326"/>
      <c r="J74" s="326"/>
      <c r="K74" s="326"/>
      <c r="L74" s="326"/>
      <c r="M74" s="326"/>
      <c r="N74" s="326"/>
      <c r="O74" s="326"/>
      <c r="P74" s="326"/>
    </row>
    <row r="75" spans="1:16">
      <c r="A75" s="795"/>
      <c r="B75" s="326"/>
      <c r="C75" s="326"/>
      <c r="D75" s="326"/>
      <c r="E75" s="326"/>
      <c r="F75" s="326"/>
      <c r="G75" s="326"/>
      <c r="H75" s="326"/>
      <c r="I75" s="326"/>
      <c r="J75" s="326"/>
      <c r="K75" s="326"/>
      <c r="L75" s="326"/>
      <c r="M75" s="326"/>
      <c r="N75" s="326"/>
      <c r="O75" s="326"/>
      <c r="P75" s="326"/>
    </row>
    <row r="76" spans="1:16">
      <c r="A76" s="795"/>
      <c r="B76" s="326"/>
      <c r="C76" s="326"/>
      <c r="D76" s="326"/>
      <c r="E76" s="326"/>
      <c r="F76" s="326"/>
      <c r="G76" s="326"/>
      <c r="H76" s="326"/>
      <c r="I76" s="326"/>
      <c r="J76" s="326"/>
      <c r="K76" s="326"/>
      <c r="L76" s="326"/>
      <c r="M76" s="326"/>
      <c r="N76" s="326"/>
      <c r="O76" s="326"/>
      <c r="P76" s="326"/>
    </row>
    <row r="77" spans="1:16">
      <c r="A77" s="795"/>
      <c r="B77" s="326"/>
      <c r="C77" s="326"/>
      <c r="D77" s="326"/>
      <c r="E77" s="326"/>
      <c r="F77" s="326"/>
      <c r="G77" s="326"/>
      <c r="H77" s="326"/>
      <c r="I77" s="326"/>
      <c r="J77" s="326"/>
      <c r="K77" s="326"/>
      <c r="L77" s="326"/>
      <c r="M77" s="326"/>
      <c r="N77" s="326"/>
      <c r="O77" s="326"/>
      <c r="P77" s="326"/>
    </row>
    <row r="78" spans="1:16">
      <c r="A78" s="795"/>
      <c r="B78" s="326"/>
      <c r="C78" s="326"/>
      <c r="D78" s="326"/>
      <c r="E78" s="326"/>
      <c r="F78" s="326"/>
      <c r="G78" s="326"/>
      <c r="H78" s="326"/>
      <c r="I78" s="326"/>
      <c r="J78" s="326"/>
      <c r="K78" s="326"/>
      <c r="L78" s="326"/>
      <c r="M78" s="326"/>
      <c r="N78" s="326"/>
      <c r="O78" s="326"/>
      <c r="P78" s="326"/>
    </row>
    <row r="79" spans="1:16">
      <c r="A79" s="795"/>
      <c r="B79" s="326"/>
      <c r="C79" s="326"/>
      <c r="D79" s="326"/>
      <c r="E79" s="326"/>
      <c r="F79" s="326"/>
      <c r="G79" s="326"/>
      <c r="H79" s="326"/>
      <c r="I79" s="326"/>
      <c r="J79" s="326"/>
      <c r="K79" s="326"/>
      <c r="L79" s="326"/>
      <c r="M79" s="326"/>
      <c r="N79" s="326"/>
      <c r="O79" s="326"/>
      <c r="P79" s="326"/>
    </row>
    <row r="80" spans="1:16">
      <c r="A80" s="795"/>
      <c r="B80" s="326"/>
      <c r="C80" s="326"/>
      <c r="D80" s="326"/>
      <c r="E80" s="326"/>
      <c r="F80" s="326"/>
      <c r="G80" s="326"/>
      <c r="H80" s="326"/>
      <c r="I80" s="326"/>
      <c r="J80" s="326"/>
      <c r="K80" s="326"/>
      <c r="L80" s="326"/>
      <c r="M80" s="326"/>
      <c r="N80" s="326"/>
      <c r="O80" s="326"/>
      <c r="P80" s="326"/>
    </row>
    <row r="81" spans="1:16">
      <c r="A81" s="795"/>
      <c r="B81" s="326"/>
      <c r="C81" s="326"/>
      <c r="D81" s="326"/>
      <c r="E81" s="326"/>
      <c r="F81" s="326"/>
      <c r="G81" s="326"/>
      <c r="H81" s="326"/>
      <c r="I81" s="326"/>
      <c r="J81" s="326"/>
      <c r="K81" s="326"/>
      <c r="L81" s="326"/>
      <c r="M81" s="326"/>
      <c r="N81" s="326"/>
      <c r="O81" s="326"/>
      <c r="P81" s="326"/>
    </row>
    <row r="82" spans="1:16">
      <c r="A82" s="795"/>
      <c r="B82" s="326"/>
      <c r="C82" s="326"/>
      <c r="D82" s="326"/>
      <c r="E82" s="326"/>
      <c r="F82" s="326"/>
      <c r="G82" s="326"/>
      <c r="H82" s="326"/>
      <c r="I82" s="326"/>
      <c r="J82" s="326"/>
      <c r="K82" s="326"/>
      <c r="L82" s="326"/>
      <c r="M82" s="326"/>
      <c r="N82" s="326"/>
      <c r="O82" s="326"/>
      <c r="P82" s="326"/>
    </row>
    <row r="83" spans="1:16">
      <c r="A83" s="795"/>
      <c r="B83" s="326"/>
      <c r="C83" s="326"/>
      <c r="D83" s="326"/>
      <c r="E83" s="326"/>
      <c r="F83" s="326"/>
      <c r="G83" s="326"/>
      <c r="H83" s="326"/>
      <c r="I83" s="326"/>
      <c r="J83" s="326"/>
      <c r="K83" s="326"/>
      <c r="L83" s="326"/>
      <c r="M83" s="326"/>
      <c r="N83" s="326"/>
      <c r="O83" s="326"/>
      <c r="P83" s="326"/>
    </row>
    <row r="84" spans="1:16">
      <c r="A84" s="795"/>
      <c r="B84" s="326"/>
      <c r="C84" s="326"/>
      <c r="D84" s="326"/>
      <c r="E84" s="326"/>
      <c r="F84" s="326"/>
      <c r="G84" s="326"/>
      <c r="H84" s="326"/>
      <c r="I84" s="326"/>
      <c r="J84" s="326"/>
      <c r="K84" s="326"/>
      <c r="L84" s="326"/>
      <c r="M84" s="326"/>
      <c r="N84" s="326"/>
      <c r="O84" s="326"/>
      <c r="P84" s="326"/>
    </row>
    <row r="85" spans="1:16">
      <c r="A85" s="795"/>
      <c r="B85" s="326"/>
      <c r="C85" s="326"/>
      <c r="D85" s="326"/>
      <c r="E85" s="326"/>
      <c r="F85" s="326"/>
      <c r="G85" s="326"/>
      <c r="H85" s="326"/>
      <c r="I85" s="326"/>
      <c r="J85" s="326"/>
      <c r="K85" s="326"/>
      <c r="L85" s="326"/>
      <c r="M85" s="326"/>
      <c r="N85" s="326"/>
      <c r="O85" s="326"/>
      <c r="P85" s="326"/>
    </row>
    <row r="86" spans="1:16">
      <c r="A86" s="795"/>
      <c r="B86" s="326"/>
      <c r="C86" s="326"/>
      <c r="D86" s="326"/>
      <c r="E86" s="326"/>
      <c r="F86" s="326"/>
      <c r="G86" s="326"/>
      <c r="H86" s="326"/>
      <c r="I86" s="326"/>
      <c r="J86" s="326"/>
      <c r="K86" s="326"/>
      <c r="L86" s="326"/>
      <c r="M86" s="326"/>
      <c r="N86" s="326"/>
      <c r="O86" s="326"/>
      <c r="P86" s="326"/>
    </row>
    <row r="87" spans="1:16">
      <c r="A87" s="795"/>
      <c r="B87" s="326"/>
      <c r="C87" s="326"/>
      <c r="D87" s="326"/>
      <c r="E87" s="326"/>
      <c r="F87" s="326"/>
      <c r="G87" s="326"/>
      <c r="H87" s="326"/>
      <c r="I87" s="326"/>
      <c r="J87" s="326"/>
      <c r="K87" s="326"/>
      <c r="L87" s="326"/>
      <c r="M87" s="326"/>
      <c r="N87" s="326"/>
      <c r="O87" s="326"/>
      <c r="P87" s="326"/>
    </row>
    <row r="88" spans="1:16">
      <c r="A88" s="795"/>
      <c r="B88" s="326"/>
      <c r="C88" s="326"/>
      <c r="D88" s="326"/>
      <c r="E88" s="326"/>
      <c r="F88" s="326"/>
      <c r="G88" s="326"/>
      <c r="H88" s="326"/>
      <c r="I88" s="326"/>
      <c r="J88" s="326"/>
      <c r="K88" s="326"/>
      <c r="L88" s="326"/>
      <c r="M88" s="326"/>
      <c r="N88" s="326"/>
      <c r="O88" s="326"/>
      <c r="P88" s="326"/>
    </row>
    <row r="89" spans="1:16">
      <c r="A89" s="795"/>
      <c r="B89" s="326"/>
      <c r="C89" s="326"/>
      <c r="D89" s="326"/>
      <c r="E89" s="326"/>
      <c r="F89" s="326"/>
      <c r="G89" s="326"/>
      <c r="H89" s="326"/>
      <c r="I89" s="326"/>
      <c r="J89" s="326"/>
      <c r="K89" s="326"/>
      <c r="L89" s="326"/>
      <c r="M89" s="326"/>
      <c r="N89" s="326"/>
      <c r="O89" s="326"/>
      <c r="P89" s="326"/>
    </row>
    <row r="90" spans="1:16">
      <c r="A90" s="795"/>
      <c r="B90" s="326"/>
      <c r="C90" s="326"/>
      <c r="D90" s="326"/>
      <c r="E90" s="326"/>
      <c r="F90" s="326"/>
      <c r="G90" s="326"/>
      <c r="H90" s="326"/>
      <c r="I90" s="326"/>
      <c r="J90" s="326"/>
      <c r="K90" s="326"/>
      <c r="L90" s="326"/>
      <c r="M90" s="326"/>
      <c r="N90" s="326"/>
      <c r="O90" s="326"/>
      <c r="P90" s="326"/>
    </row>
    <row r="91" spans="1:16">
      <c r="A91" s="795"/>
      <c r="B91" s="326"/>
      <c r="C91" s="326"/>
      <c r="D91" s="326"/>
      <c r="E91" s="326"/>
      <c r="F91" s="326"/>
      <c r="G91" s="326"/>
      <c r="H91" s="326"/>
      <c r="I91" s="326"/>
      <c r="J91" s="326"/>
      <c r="K91" s="326"/>
      <c r="L91" s="326"/>
      <c r="M91" s="326"/>
      <c r="N91" s="326"/>
      <c r="O91" s="326"/>
      <c r="P91" s="326"/>
    </row>
    <row r="92" spans="1:16">
      <c r="A92" s="795"/>
      <c r="B92" s="326"/>
      <c r="C92" s="326"/>
      <c r="D92" s="326"/>
      <c r="E92" s="326"/>
      <c r="F92" s="326"/>
      <c r="G92" s="326"/>
      <c r="H92" s="326"/>
      <c r="I92" s="326"/>
      <c r="J92" s="326"/>
      <c r="K92" s="326"/>
      <c r="L92" s="326"/>
      <c r="M92" s="326"/>
      <c r="N92" s="326"/>
      <c r="O92" s="326"/>
      <c r="P92" s="326"/>
    </row>
    <row r="93" spans="1:16">
      <c r="A93" s="795"/>
      <c r="B93" s="326"/>
      <c r="C93" s="326"/>
      <c r="D93" s="326"/>
      <c r="E93" s="326"/>
      <c r="F93" s="326"/>
      <c r="G93" s="326"/>
      <c r="H93" s="326"/>
      <c r="I93" s="326"/>
      <c r="J93" s="326"/>
      <c r="K93" s="326"/>
      <c r="L93" s="326"/>
      <c r="M93" s="326"/>
      <c r="N93" s="326"/>
      <c r="O93" s="326"/>
      <c r="P93" s="326"/>
    </row>
    <row r="94" spans="1:16">
      <c r="A94" s="795"/>
      <c r="B94" s="326"/>
      <c r="C94" s="326"/>
      <c r="D94" s="326"/>
      <c r="E94" s="326"/>
      <c r="F94" s="326"/>
      <c r="G94" s="326"/>
      <c r="H94" s="326"/>
      <c r="I94" s="326"/>
      <c r="J94" s="326"/>
      <c r="K94" s="326"/>
      <c r="L94" s="326"/>
      <c r="M94" s="326"/>
      <c r="N94" s="326"/>
      <c r="O94" s="326"/>
      <c r="P94" s="326"/>
    </row>
    <row r="95" spans="1:16">
      <c r="A95" s="795"/>
      <c r="B95" s="326"/>
      <c r="C95" s="326"/>
      <c r="D95" s="326"/>
      <c r="E95" s="326"/>
      <c r="F95" s="326"/>
      <c r="G95" s="326"/>
      <c r="H95" s="326"/>
      <c r="I95" s="326"/>
      <c r="J95" s="326"/>
      <c r="K95" s="326"/>
      <c r="L95" s="326"/>
      <c r="M95" s="326"/>
      <c r="N95" s="326"/>
      <c r="O95" s="326"/>
      <c r="P95" s="326"/>
    </row>
    <row r="96" spans="1:16">
      <c r="A96" s="795"/>
      <c r="B96" s="326"/>
      <c r="C96" s="326"/>
      <c r="D96" s="326"/>
      <c r="E96" s="326"/>
      <c r="F96" s="326"/>
      <c r="G96" s="326"/>
      <c r="H96" s="326"/>
      <c r="I96" s="326"/>
      <c r="J96" s="326"/>
      <c r="K96" s="326"/>
      <c r="L96" s="326"/>
      <c r="M96" s="326"/>
      <c r="N96" s="326"/>
      <c r="O96" s="326"/>
      <c r="P96" s="326"/>
    </row>
    <row r="97" spans="1:16">
      <c r="A97" s="795"/>
      <c r="B97" s="326"/>
      <c r="C97" s="326"/>
      <c r="D97" s="326"/>
      <c r="E97" s="326"/>
      <c r="F97" s="326"/>
      <c r="G97" s="326"/>
      <c r="H97" s="326"/>
      <c r="I97" s="326"/>
      <c r="J97" s="326"/>
      <c r="K97" s="326"/>
      <c r="L97" s="326"/>
      <c r="M97" s="326"/>
      <c r="N97" s="326"/>
      <c r="O97" s="326"/>
      <c r="P97" s="326"/>
    </row>
    <row r="98" spans="1:16">
      <c r="A98" s="795"/>
      <c r="B98" s="326"/>
      <c r="C98" s="326"/>
      <c r="D98" s="326"/>
      <c r="E98" s="326"/>
      <c r="F98" s="326"/>
      <c r="G98" s="326"/>
      <c r="H98" s="326"/>
      <c r="I98" s="326"/>
      <c r="J98" s="326"/>
      <c r="K98" s="326"/>
      <c r="L98" s="326"/>
      <c r="M98" s="326"/>
      <c r="N98" s="326"/>
      <c r="O98" s="326"/>
      <c r="P98" s="326"/>
    </row>
    <row r="99" spans="1:16">
      <c r="A99" s="795"/>
      <c r="B99" s="326"/>
      <c r="C99" s="326"/>
      <c r="D99" s="326"/>
      <c r="E99" s="326"/>
      <c r="F99" s="326"/>
      <c r="G99" s="326"/>
      <c r="H99" s="326"/>
      <c r="I99" s="326"/>
      <c r="J99" s="326"/>
      <c r="K99" s="326"/>
      <c r="L99" s="326"/>
      <c r="O99" s="326"/>
      <c r="P99" s="326"/>
    </row>
    <row r="100" spans="1:16">
      <c r="A100" s="795"/>
      <c r="B100" s="326"/>
      <c r="C100" s="326"/>
      <c r="D100" s="326"/>
      <c r="E100" s="326"/>
      <c r="F100" s="326"/>
      <c r="G100" s="326"/>
      <c r="H100" s="326"/>
      <c r="I100" s="326"/>
      <c r="J100" s="326"/>
      <c r="K100" s="326"/>
      <c r="L100" s="326"/>
      <c r="O100" s="326"/>
      <c r="P100" s="326"/>
    </row>
    <row r="101" spans="1:16">
      <c r="A101" s="795"/>
      <c r="B101" s="326"/>
      <c r="C101" s="326"/>
      <c r="D101" s="326"/>
      <c r="E101" s="326"/>
      <c r="F101" s="326"/>
      <c r="G101" s="326"/>
      <c r="H101" s="326"/>
      <c r="I101" s="326"/>
      <c r="J101" s="326"/>
      <c r="K101" s="326"/>
      <c r="L101" s="326"/>
      <c r="O101" s="326"/>
      <c r="P101" s="326"/>
    </row>
    <row r="102" spans="1:16">
      <c r="A102" s="795"/>
      <c r="B102" s="326"/>
      <c r="C102" s="326"/>
      <c r="D102" s="326"/>
      <c r="E102" s="326"/>
      <c r="F102" s="326"/>
      <c r="G102" s="326"/>
      <c r="H102" s="326"/>
      <c r="I102" s="326"/>
      <c r="J102" s="326"/>
      <c r="K102" s="326"/>
      <c r="L102" s="326"/>
      <c r="P102" s="326"/>
    </row>
    <row r="103" spans="1:16">
      <c r="A103" s="795"/>
      <c r="B103" s="326"/>
      <c r="C103" s="326"/>
      <c r="D103" s="326"/>
      <c r="E103" s="326"/>
      <c r="F103" s="326"/>
      <c r="G103" s="326"/>
      <c r="H103" s="326"/>
      <c r="I103" s="326"/>
      <c r="J103" s="326"/>
      <c r="K103" s="326"/>
      <c r="L103" s="326"/>
      <c r="P103" s="326"/>
    </row>
    <row r="104" spans="1:16">
      <c r="A104" s="795"/>
      <c r="B104" s="326"/>
      <c r="C104" s="326"/>
      <c r="D104" s="326"/>
      <c r="E104" s="326"/>
      <c r="F104" s="326"/>
      <c r="G104" s="326"/>
      <c r="H104" s="326"/>
      <c r="I104" s="326"/>
      <c r="J104" s="326"/>
      <c r="K104" s="326"/>
      <c r="L104" s="326"/>
      <c r="P104" s="326"/>
    </row>
    <row r="105" spans="1:16">
      <c r="A105" s="795"/>
    </row>
    <row r="106" spans="1:16">
      <c r="A106" s="795"/>
    </row>
  </sheetData>
  <sheetProtection algorithmName="SHA-512" hashValue="G2I3P3UkiT9yPtOtmWRWgadhTrYPIDvrHhq29TSNoVNUlJHBjrUXkE/2dGQHOKpglU7sxpZ2KHCjI77UNSJNxw==" saltValue="7OAUMXyWwaeAZsnfi1itFA==" spinCount="100000" sheet="1" formatCells="0" formatColumns="0" formatRows="0" insertRows="0"/>
  <protectedRanges>
    <protectedRange password="DDF4" sqref="A2 A28:D30 I28:K30 A35:D37 I35:K37 A43:A44" name="Range1"/>
    <protectedRange password="DDF4" sqref="P8:R23" name="Range1_1"/>
  </protectedRanges>
  <mergeCells count="22">
    <mergeCell ref="AM10:AN10"/>
    <mergeCell ref="AO10:AQ10"/>
    <mergeCell ref="A1:J1"/>
    <mergeCell ref="A2:J2"/>
    <mergeCell ref="A3:J3"/>
    <mergeCell ref="AC6:AJ6"/>
    <mergeCell ref="AM7:AQ7"/>
    <mergeCell ref="AN11:AQ11"/>
    <mergeCell ref="AC24:AJ24"/>
    <mergeCell ref="AC26:AD28"/>
    <mergeCell ref="L27:L34"/>
    <mergeCell ref="M27:M34"/>
    <mergeCell ref="AC29:AD32"/>
    <mergeCell ref="AC33:AD34"/>
    <mergeCell ref="B54:C54"/>
    <mergeCell ref="A55:F55"/>
    <mergeCell ref="AC36:AD36"/>
    <mergeCell ref="AC37:AD37"/>
    <mergeCell ref="A41:E41"/>
    <mergeCell ref="F46:I46"/>
    <mergeCell ref="A47:C47"/>
    <mergeCell ref="B53:C53"/>
  </mergeCells>
  <dataValidations count="3">
    <dataValidation type="list" allowBlank="1" showInputMessage="1" showErrorMessage="1" sqref="F8:F23" xr:uid="{DADF7F95-6485-4989-9D16-C054FD2DEA5A}">
      <formula1>$AB$3:$AB$4</formula1>
    </dataValidation>
    <dataValidation type="list" showInputMessage="1" showErrorMessage="1" sqref="A8:A23" xr:uid="{6B134F44-1CAD-4C23-B2BC-1AD784648BCA}">
      <formula1>"20,30,35,40,45,50,55,60,65,70,75,80,100,120,150"</formula1>
    </dataValidation>
    <dataValidation type="list" allowBlank="1" showInputMessage="1" showErrorMessage="1" sqref="C8:D23" xr:uid="{1189950F-CDD4-42E8-B2EA-24E825C33F6A}">
      <formula1>"0,1,2,3,4"</formula1>
    </dataValidation>
  </dataValidations>
  <pageMargins left="0.25" right="0.25" top="0.75" bottom="0.75" header="0.3" footer="0.3"/>
  <pageSetup scale="80" fitToHeight="0"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H59"/>
  <sheetViews>
    <sheetView zoomScaleNormal="100" workbookViewId="0">
      <selection activeCell="C18" sqref="C18"/>
    </sheetView>
  </sheetViews>
  <sheetFormatPr defaultColWidth="17.42578125" defaultRowHeight="12.75"/>
  <cols>
    <col min="1" max="1" width="32.85546875" style="520" customWidth="1"/>
    <col min="2" max="2" width="21.140625" style="520" customWidth="1"/>
    <col min="3" max="16384" width="17.42578125" style="520"/>
  </cols>
  <sheetData>
    <row r="1" spans="1:34" ht="15.75">
      <c r="A1" s="770" t="s">
        <v>845</v>
      </c>
      <c r="B1" s="771"/>
      <c r="C1"/>
      <c r="D1"/>
      <c r="E1"/>
    </row>
    <row r="2" spans="1:34" ht="13.5" thickBot="1">
      <c r="A2" s="65"/>
      <c r="B2" s="65"/>
      <c r="C2"/>
      <c r="D2"/>
      <c r="E2"/>
    </row>
    <row r="3" spans="1:34" ht="15.75" thickBot="1">
      <c r="A3" s="950" t="s">
        <v>3</v>
      </c>
      <c r="B3" s="1184" t="str">
        <f>'Application Form'!B4:F4</f>
        <v>Your Project Name Here</v>
      </c>
      <c r="C3" s="1185"/>
      <c r="D3" s="1185"/>
      <c r="E3" s="1186"/>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row>
    <row r="4" spans="1:34" ht="15.75" thickBot="1">
      <c r="A4" s="951" t="s">
        <v>8</v>
      </c>
      <c r="B4" s="1187">
        <f>'Develop Budget Rental'!B6</f>
        <v>0</v>
      </c>
      <c r="C4" s="1188"/>
      <c r="D4" s="1188"/>
      <c r="E4" s="1189"/>
      <c r="F4" s="944"/>
      <c r="G4" s="1036"/>
      <c r="H4" s="1036"/>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row>
    <row r="5" spans="1:34" ht="15.75" thickBot="1">
      <c r="A5" s="952" t="s">
        <v>9</v>
      </c>
      <c r="B5" s="1190">
        <f>'Operating Budget'!B6</f>
        <v>0</v>
      </c>
      <c r="C5" s="1188"/>
      <c r="D5" s="1188"/>
      <c r="E5" s="1189"/>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row>
    <row r="6" spans="1:34">
      <c r="A6" s="944"/>
      <c r="B6" s="944"/>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row>
    <row r="7" spans="1:34">
      <c r="A7" s="944"/>
      <c r="B7" s="944"/>
      <c r="C7" s="944"/>
      <c r="D7" s="944"/>
      <c r="E7" s="944"/>
      <c r="F7" s="944"/>
      <c r="G7" s="944"/>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row>
    <row r="8" spans="1:34">
      <c r="A8" s="944"/>
      <c r="B8" s="944"/>
      <c r="C8" s="944"/>
      <c r="D8" s="1035"/>
      <c r="E8" s="944"/>
      <c r="F8" s="944"/>
      <c r="G8" s="944"/>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row>
    <row r="9" spans="1:34">
      <c r="A9" s="944"/>
      <c r="B9" s="944"/>
      <c r="C9" s="953" t="s">
        <v>699</v>
      </c>
      <c r="D9" s="944"/>
      <c r="E9" s="944"/>
      <c r="F9" s="944"/>
      <c r="G9" s="944"/>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row>
    <row r="10" spans="1:34" ht="14.25">
      <c r="A10" s="954" t="s">
        <v>619</v>
      </c>
      <c r="B10" s="955"/>
      <c r="C10" s="177"/>
      <c r="D10" s="177">
        <v>1</v>
      </c>
      <c r="E10" s="971">
        <f>D10+1</f>
        <v>2</v>
      </c>
      <c r="F10" s="955">
        <f t="shared" ref="F10:AG10" si="0">E10+1</f>
        <v>3</v>
      </c>
      <c r="G10" s="955">
        <f t="shared" si="0"/>
        <v>4</v>
      </c>
      <c r="H10" s="955">
        <f t="shared" si="0"/>
        <v>5</v>
      </c>
      <c r="I10" s="955">
        <f t="shared" si="0"/>
        <v>6</v>
      </c>
      <c r="J10" s="955">
        <f t="shared" si="0"/>
        <v>7</v>
      </c>
      <c r="K10" s="955">
        <f t="shared" si="0"/>
        <v>8</v>
      </c>
      <c r="L10" s="955">
        <f t="shared" si="0"/>
        <v>9</v>
      </c>
      <c r="M10" s="955">
        <f t="shared" si="0"/>
        <v>10</v>
      </c>
      <c r="N10" s="955">
        <f t="shared" si="0"/>
        <v>11</v>
      </c>
      <c r="O10" s="955">
        <f t="shared" si="0"/>
        <v>12</v>
      </c>
      <c r="P10" s="955">
        <f t="shared" si="0"/>
        <v>13</v>
      </c>
      <c r="Q10" s="955">
        <f t="shared" si="0"/>
        <v>14</v>
      </c>
      <c r="R10" s="955">
        <f t="shared" si="0"/>
        <v>15</v>
      </c>
      <c r="S10" s="955">
        <f t="shared" si="0"/>
        <v>16</v>
      </c>
      <c r="T10" s="955">
        <f t="shared" si="0"/>
        <v>17</v>
      </c>
      <c r="U10" s="955">
        <f t="shared" si="0"/>
        <v>18</v>
      </c>
      <c r="V10" s="955">
        <f t="shared" si="0"/>
        <v>19</v>
      </c>
      <c r="W10" s="955">
        <f t="shared" si="0"/>
        <v>20</v>
      </c>
      <c r="X10" s="955">
        <f t="shared" si="0"/>
        <v>21</v>
      </c>
      <c r="Y10" s="955">
        <f t="shared" si="0"/>
        <v>22</v>
      </c>
      <c r="Z10" s="955">
        <f t="shared" si="0"/>
        <v>23</v>
      </c>
      <c r="AA10" s="955">
        <f t="shared" si="0"/>
        <v>24</v>
      </c>
      <c r="AB10" s="955">
        <f t="shared" si="0"/>
        <v>25</v>
      </c>
      <c r="AC10" s="955">
        <f t="shared" si="0"/>
        <v>26</v>
      </c>
      <c r="AD10" s="955">
        <f t="shared" si="0"/>
        <v>27</v>
      </c>
      <c r="AE10" s="955">
        <f t="shared" si="0"/>
        <v>28</v>
      </c>
      <c r="AF10" s="955">
        <f t="shared" si="0"/>
        <v>29</v>
      </c>
      <c r="AG10" s="955">
        <f t="shared" si="0"/>
        <v>30</v>
      </c>
      <c r="AH10" s="945"/>
    </row>
    <row r="11" spans="1:34" ht="15">
      <c r="A11" s="956"/>
      <c r="B11" s="957" t="s">
        <v>166</v>
      </c>
      <c r="C11" s="959"/>
      <c r="D11" s="959"/>
      <c r="E11" s="959"/>
      <c r="F11" s="959"/>
      <c r="G11" s="959"/>
      <c r="H11" s="959"/>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44"/>
    </row>
    <row r="12" spans="1:34" ht="15">
      <c r="A12" s="954" t="s">
        <v>705</v>
      </c>
      <c r="B12" s="958">
        <v>2.5000000000000001E-2</v>
      </c>
      <c r="C12" s="960">
        <f>'Unit Aff Rental'!N41</f>
        <v>0</v>
      </c>
      <c r="D12" s="961">
        <f>C12*'Debt Service'!I15</f>
        <v>0</v>
      </c>
      <c r="E12" s="961">
        <f>$C$12*(1+$B$12)</f>
        <v>0</v>
      </c>
      <c r="F12" s="961">
        <f>E12*(1+$B$12)</f>
        <v>0</v>
      </c>
      <c r="G12" s="961">
        <f t="shared" ref="G12:AG12" si="1">F12*(1+$B$12)</f>
        <v>0</v>
      </c>
      <c r="H12" s="961">
        <f t="shared" si="1"/>
        <v>0</v>
      </c>
      <c r="I12" s="961">
        <f t="shared" si="1"/>
        <v>0</v>
      </c>
      <c r="J12" s="961">
        <f t="shared" si="1"/>
        <v>0</v>
      </c>
      <c r="K12" s="961">
        <f t="shared" si="1"/>
        <v>0</v>
      </c>
      <c r="L12" s="961">
        <f t="shared" si="1"/>
        <v>0</v>
      </c>
      <c r="M12" s="961">
        <f t="shared" si="1"/>
        <v>0</v>
      </c>
      <c r="N12" s="961">
        <f t="shared" si="1"/>
        <v>0</v>
      </c>
      <c r="O12" s="961">
        <f t="shared" si="1"/>
        <v>0</v>
      </c>
      <c r="P12" s="961">
        <f t="shared" si="1"/>
        <v>0</v>
      </c>
      <c r="Q12" s="961">
        <f t="shared" si="1"/>
        <v>0</v>
      </c>
      <c r="R12" s="961">
        <f t="shared" si="1"/>
        <v>0</v>
      </c>
      <c r="S12" s="961">
        <f t="shared" si="1"/>
        <v>0</v>
      </c>
      <c r="T12" s="961">
        <f t="shared" si="1"/>
        <v>0</v>
      </c>
      <c r="U12" s="961">
        <f t="shared" si="1"/>
        <v>0</v>
      </c>
      <c r="V12" s="961">
        <f t="shared" si="1"/>
        <v>0</v>
      </c>
      <c r="W12" s="961">
        <f t="shared" si="1"/>
        <v>0</v>
      </c>
      <c r="X12" s="961">
        <f t="shared" si="1"/>
        <v>0</v>
      </c>
      <c r="Y12" s="961">
        <f t="shared" si="1"/>
        <v>0</v>
      </c>
      <c r="Z12" s="961">
        <f t="shared" si="1"/>
        <v>0</v>
      </c>
      <c r="AA12" s="961">
        <f t="shared" si="1"/>
        <v>0</v>
      </c>
      <c r="AB12" s="961">
        <f t="shared" si="1"/>
        <v>0</v>
      </c>
      <c r="AC12" s="961">
        <f t="shared" si="1"/>
        <v>0</v>
      </c>
      <c r="AD12" s="961">
        <f t="shared" si="1"/>
        <v>0</v>
      </c>
      <c r="AE12" s="961">
        <f t="shared" si="1"/>
        <v>0</v>
      </c>
      <c r="AF12" s="961">
        <f t="shared" si="1"/>
        <v>0</v>
      </c>
      <c r="AG12" s="961">
        <f t="shared" si="1"/>
        <v>0</v>
      </c>
      <c r="AH12" s="944"/>
    </row>
    <row r="13" spans="1:34" ht="15">
      <c r="A13" s="954" t="s">
        <v>796</v>
      </c>
      <c r="B13" s="975"/>
      <c r="C13" s="961">
        <f>'Financial Summary'!E60</f>
        <v>0</v>
      </c>
      <c r="D13" s="961">
        <f>C13*'Debt Service'!I15</f>
        <v>0</v>
      </c>
      <c r="E13" s="961">
        <f>IF('Financial Summary'!$G$60-SUM($D13:D13)&gt;(C13*(1+$B$13)),(C13*(1+$B$13)),'Financial Summary'!$G$60-SUM($D13:D13))</f>
        <v>0</v>
      </c>
      <c r="F13" s="961">
        <f>IF('Financial Summary'!$G$60-SUM($D13:E13)&gt;(E13*(1+$B$13)),(E13*(1+$B$13)),'Financial Summary'!$G$60-SUM($D13:E13))</f>
        <v>0</v>
      </c>
      <c r="G13" s="961">
        <f>IF('Financial Summary'!$G$60-SUM($D13:F13)&gt;(F13*(1+$B$13)),(F13*(1+$B$13)),'Financial Summary'!$G$60-SUM($D13:F13))</f>
        <v>0</v>
      </c>
      <c r="H13" s="961">
        <f>IF('Financial Summary'!$G$60-SUM($D13:G13)&gt;(G13*(1+$B$13)),(G13*(1+$B$13)),'Financial Summary'!$G$60-SUM($D13:G13))</f>
        <v>0</v>
      </c>
      <c r="I13" s="961">
        <f>IF('Financial Summary'!$G$60-SUM($D13:H13)&gt;(H13*(1+$B$13)),(H13*(1+$B$13)),'Financial Summary'!$G$60-SUM($D13:H13))</f>
        <v>0</v>
      </c>
      <c r="J13" s="961">
        <f>IF('Financial Summary'!$G$60-SUM($D13:I13)&gt;(I13*(1+$B$13)),(I13*(1+$B$13)),'Financial Summary'!$G$60-SUM($D13:I13))</f>
        <v>0</v>
      </c>
      <c r="K13" s="961">
        <f>IF('Financial Summary'!$G$60-SUM($D13:J13)&gt;(J13*(1+$B$13)),(J13*(1+$B$13)),'Financial Summary'!$G$60-SUM($D13:J13))</f>
        <v>0</v>
      </c>
      <c r="L13" s="961">
        <f>IF('Financial Summary'!$G$60-SUM($D13:K13)&gt;(K13*(1+$B$13)),(K13*(1+$B$13)),'Financial Summary'!$G$60-SUM($D13:K13))</f>
        <v>0</v>
      </c>
      <c r="M13" s="961">
        <f>IF('Financial Summary'!$G$60-SUM($D13:L13)&gt;(L13*(1+$B$13)),(L13*(1+$B$13)),'Financial Summary'!$G$60-SUM($D13:L13))</f>
        <v>0</v>
      </c>
      <c r="N13" s="961">
        <f>IF('Financial Summary'!$G$60-SUM($D13:M13)&gt;(M13*(1+$B$13)),(M13*(1+$B$13)),'Financial Summary'!$G$60-SUM($D13:M13))</f>
        <v>0</v>
      </c>
      <c r="O13" s="961">
        <f>IF('Financial Summary'!$G$60-SUM($D13:N13)&gt;(N13*(1+$B$13)),(N13*(1+$B$13)),'Financial Summary'!$G$60-SUM($D13:N13))</f>
        <v>0</v>
      </c>
      <c r="P13" s="961">
        <f>IF('Financial Summary'!$G$60-SUM($D13:O13)&gt;(O13*(1+$B$13)),(O13*(1+$B$13)),'Financial Summary'!$G$60-SUM($D13:O13))</f>
        <v>0</v>
      </c>
      <c r="Q13" s="961">
        <f>IF('Financial Summary'!$G$60-SUM($D13:P13)&gt;(P13*(1+$B$13)),(P13*(1+$B$13)),'Financial Summary'!$G$60-SUM($D13:P13))</f>
        <v>0</v>
      </c>
      <c r="R13" s="961">
        <f>IF('Financial Summary'!$G$60-SUM($D13:Q13)&gt;(Q13*(1+$B$13)),(Q13*(1+$B$13)),'Financial Summary'!$G$60-SUM($D13:Q13))</f>
        <v>0</v>
      </c>
      <c r="S13" s="961">
        <f>IF('Financial Summary'!$G$60-SUM($D13:R13)&gt;(R13*(1+$B$13)),(R13*(1+$B$13)),'Financial Summary'!$G$60-SUM($D13:R13))</f>
        <v>0</v>
      </c>
      <c r="T13" s="961">
        <f>IF('Financial Summary'!$G$60-SUM($D13:S13)&gt;(S13*(1+$B$13)),(S13*(1+$B$13)),'Financial Summary'!$G$60-SUM($D13:S13))</f>
        <v>0</v>
      </c>
      <c r="U13" s="961">
        <f>IF('Financial Summary'!$G$60-SUM($D13:T13)&gt;(T13*(1+$B$13)),(T13*(1+$B$13)),'Financial Summary'!$G$60-SUM($D13:T13))</f>
        <v>0</v>
      </c>
      <c r="V13" s="961">
        <f>IF('Financial Summary'!$G$60-SUM($D13:U13)&gt;(U13*(1+$B$13)),(U13*(1+$B$13)),'Financial Summary'!$G$60-SUM($D13:U13))</f>
        <v>0</v>
      </c>
      <c r="W13" s="961">
        <f>IF('Financial Summary'!$G$60-SUM($D13:V13)&gt;(V13*(1+$B$13)),(V13*(1+$B$13)),'Financial Summary'!$G$60-SUM($D13:V13))</f>
        <v>0</v>
      </c>
      <c r="X13" s="961">
        <f>IF('Financial Summary'!$G$60-SUM($D13:W13)&gt;(W13*(1+$B$13)),(W13*(1+$B$13)),'Financial Summary'!$G$60-SUM($D13:W13))</f>
        <v>0</v>
      </c>
      <c r="Y13" s="961">
        <f>IF('Financial Summary'!$G$60-SUM($D13:X13)&gt;(X13*(1+$B$13)),(X13*(1+$B$13)),'Financial Summary'!$G$60-SUM($D13:X13))</f>
        <v>0</v>
      </c>
      <c r="Z13" s="961">
        <f>IF('Financial Summary'!$G$60-SUM($D13:Y13)&gt;(Y13*(1+$B$13)),(Y13*(1+$B$13)),'Financial Summary'!$G$60-SUM($D13:Y13))</f>
        <v>0</v>
      </c>
      <c r="AA13" s="961">
        <f>IF('Financial Summary'!$G$60-SUM($D13:Z13)&gt;(Z13*(1+$B$13)),(Z13*(1+$B$13)),'Financial Summary'!$G$60-SUM($D13:Z13))</f>
        <v>0</v>
      </c>
      <c r="AB13" s="961">
        <f>IF('Financial Summary'!$G$60-SUM($D13:AA13)&gt;(AA13*(1+$B$13)),(AA13*(1+$B$13)),'Financial Summary'!$G$60-SUM($D13:AA13))</f>
        <v>0</v>
      </c>
      <c r="AC13" s="961">
        <f>IF('Financial Summary'!$G$60-SUM($D13:AB13)&gt;(AB13*(1+$B$13)),(AB13*(1+$B$13)),'Financial Summary'!$G$60-SUM($D13:AB13))</f>
        <v>0</v>
      </c>
      <c r="AD13" s="961">
        <f>IF('Financial Summary'!$G$60-SUM($D13:AC13)&gt;(AC13*(1+$B$13)),(AC13*(1+$B$13)),'Financial Summary'!$G$60-SUM($D13:AC13))</f>
        <v>0</v>
      </c>
      <c r="AE13" s="961">
        <f>IF('Financial Summary'!$G$60-SUM($D13:AD13)&gt;(AD13*(1+$B$13)),(AD13*(1+$B$13)),'Financial Summary'!$G$60-SUM($D13:AD13))</f>
        <v>0</v>
      </c>
      <c r="AF13" s="961">
        <f>IF('Financial Summary'!$G$60-SUM($D13:AE13)&gt;(AE13*(1+$B$13)),(AE13*(1+$B$13)),'Financial Summary'!$G$60-SUM($D13:AE13))</f>
        <v>0</v>
      </c>
      <c r="AG13" s="961">
        <f>IF('Financial Summary'!$G$60-SUM($D13:AF13)&gt;(AF13*(1+$B$13)),(AF13*(1+$B$13)),'Financial Summary'!$G$60-SUM($D13:AF13))</f>
        <v>0</v>
      </c>
      <c r="AH13" s="944"/>
    </row>
    <row r="14" spans="1:34" ht="15">
      <c r="A14" s="954" t="s">
        <v>167</v>
      </c>
      <c r="B14" s="156">
        <v>2.5000000000000001E-2</v>
      </c>
      <c r="C14" s="574">
        <v>0</v>
      </c>
      <c r="D14" s="961">
        <f>C14*'Debt Service'!I15</f>
        <v>0</v>
      </c>
      <c r="E14" s="573">
        <f>$C$14*(1+$B$14)</f>
        <v>0</v>
      </c>
      <c r="F14" s="573">
        <f t="shared" ref="F14:AG14" si="2">$C$14*(1+$B$14)</f>
        <v>0</v>
      </c>
      <c r="G14" s="573">
        <f t="shared" si="2"/>
        <v>0</v>
      </c>
      <c r="H14" s="573">
        <f t="shared" si="2"/>
        <v>0</v>
      </c>
      <c r="I14" s="573">
        <f t="shared" si="2"/>
        <v>0</v>
      </c>
      <c r="J14" s="573">
        <f t="shared" si="2"/>
        <v>0</v>
      </c>
      <c r="K14" s="573">
        <f t="shared" si="2"/>
        <v>0</v>
      </c>
      <c r="L14" s="573">
        <f t="shared" si="2"/>
        <v>0</v>
      </c>
      <c r="M14" s="573">
        <f t="shared" si="2"/>
        <v>0</v>
      </c>
      <c r="N14" s="573">
        <f t="shared" si="2"/>
        <v>0</v>
      </c>
      <c r="O14" s="573">
        <f t="shared" si="2"/>
        <v>0</v>
      </c>
      <c r="P14" s="573">
        <f t="shared" si="2"/>
        <v>0</v>
      </c>
      <c r="Q14" s="573">
        <f t="shared" si="2"/>
        <v>0</v>
      </c>
      <c r="R14" s="573">
        <f t="shared" si="2"/>
        <v>0</v>
      </c>
      <c r="S14" s="573">
        <f t="shared" si="2"/>
        <v>0</v>
      </c>
      <c r="T14" s="573">
        <f t="shared" si="2"/>
        <v>0</v>
      </c>
      <c r="U14" s="573">
        <f t="shared" si="2"/>
        <v>0</v>
      </c>
      <c r="V14" s="573">
        <f t="shared" si="2"/>
        <v>0</v>
      </c>
      <c r="W14" s="573">
        <f t="shared" si="2"/>
        <v>0</v>
      </c>
      <c r="X14" s="573">
        <f t="shared" si="2"/>
        <v>0</v>
      </c>
      <c r="Y14" s="573">
        <f t="shared" si="2"/>
        <v>0</v>
      </c>
      <c r="Z14" s="573">
        <f t="shared" si="2"/>
        <v>0</v>
      </c>
      <c r="AA14" s="573">
        <f t="shared" si="2"/>
        <v>0</v>
      </c>
      <c r="AB14" s="573">
        <f t="shared" si="2"/>
        <v>0</v>
      </c>
      <c r="AC14" s="573">
        <f t="shared" si="2"/>
        <v>0</v>
      </c>
      <c r="AD14" s="573">
        <f t="shared" si="2"/>
        <v>0</v>
      </c>
      <c r="AE14" s="573">
        <f t="shared" si="2"/>
        <v>0</v>
      </c>
      <c r="AF14" s="573">
        <f t="shared" si="2"/>
        <v>0</v>
      </c>
      <c r="AG14" s="573">
        <f t="shared" si="2"/>
        <v>0</v>
      </c>
      <c r="AH14" s="945"/>
    </row>
    <row r="15" spans="1:34" ht="15">
      <c r="A15" s="651" t="s">
        <v>183</v>
      </c>
      <c r="B15" s="154"/>
      <c r="C15" s="574">
        <v>0</v>
      </c>
      <c r="D15" s="961">
        <f>C15*'Debt Service'!I15</f>
        <v>0</v>
      </c>
      <c r="E15" s="573">
        <f>$C$15*(1+$B$15)</f>
        <v>0</v>
      </c>
      <c r="F15" s="961">
        <f>E15*(1+$B$15)</f>
        <v>0</v>
      </c>
      <c r="G15" s="961">
        <f t="shared" ref="G15:AG15" si="3">F15*(1+$B$15)</f>
        <v>0</v>
      </c>
      <c r="H15" s="961">
        <f t="shared" si="3"/>
        <v>0</v>
      </c>
      <c r="I15" s="961">
        <f t="shared" si="3"/>
        <v>0</v>
      </c>
      <c r="J15" s="961">
        <f t="shared" si="3"/>
        <v>0</v>
      </c>
      <c r="K15" s="961">
        <f t="shared" si="3"/>
        <v>0</v>
      </c>
      <c r="L15" s="961">
        <f t="shared" si="3"/>
        <v>0</v>
      </c>
      <c r="M15" s="961">
        <f t="shared" si="3"/>
        <v>0</v>
      </c>
      <c r="N15" s="961">
        <f t="shared" si="3"/>
        <v>0</v>
      </c>
      <c r="O15" s="961">
        <f t="shared" si="3"/>
        <v>0</v>
      </c>
      <c r="P15" s="961">
        <f t="shared" si="3"/>
        <v>0</v>
      </c>
      <c r="Q15" s="961">
        <f t="shared" si="3"/>
        <v>0</v>
      </c>
      <c r="R15" s="961">
        <f t="shared" si="3"/>
        <v>0</v>
      </c>
      <c r="S15" s="961">
        <f t="shared" si="3"/>
        <v>0</v>
      </c>
      <c r="T15" s="961">
        <f t="shared" si="3"/>
        <v>0</v>
      </c>
      <c r="U15" s="961">
        <f t="shared" si="3"/>
        <v>0</v>
      </c>
      <c r="V15" s="961">
        <f t="shared" si="3"/>
        <v>0</v>
      </c>
      <c r="W15" s="961">
        <f t="shared" si="3"/>
        <v>0</v>
      </c>
      <c r="X15" s="961">
        <f t="shared" si="3"/>
        <v>0</v>
      </c>
      <c r="Y15" s="961">
        <f t="shared" si="3"/>
        <v>0</v>
      </c>
      <c r="Z15" s="961">
        <f t="shared" si="3"/>
        <v>0</v>
      </c>
      <c r="AA15" s="961">
        <f t="shared" si="3"/>
        <v>0</v>
      </c>
      <c r="AB15" s="961">
        <f t="shared" si="3"/>
        <v>0</v>
      </c>
      <c r="AC15" s="961">
        <f t="shared" si="3"/>
        <v>0</v>
      </c>
      <c r="AD15" s="961">
        <f t="shared" si="3"/>
        <v>0</v>
      </c>
      <c r="AE15" s="961">
        <f t="shared" si="3"/>
        <v>0</v>
      </c>
      <c r="AF15" s="961">
        <f t="shared" si="3"/>
        <v>0</v>
      </c>
      <c r="AG15" s="961">
        <f t="shared" si="3"/>
        <v>0</v>
      </c>
      <c r="AH15" s="944"/>
    </row>
    <row r="16" spans="1:34" ht="15" customHeight="1">
      <c r="A16" s="651" t="s">
        <v>211</v>
      </c>
      <c r="B16" s="154"/>
      <c r="C16" s="574">
        <v>0</v>
      </c>
      <c r="D16" s="961">
        <f>C16*'Debt Service'!I15</f>
        <v>0</v>
      </c>
      <c r="E16" s="573">
        <f>$C$16*(1+$B$16)</f>
        <v>0</v>
      </c>
      <c r="F16" s="961">
        <f>E16*(1+$B$16)</f>
        <v>0</v>
      </c>
      <c r="G16" s="961">
        <f t="shared" ref="G16:AG16" si="4">F16*(1+$B$16)</f>
        <v>0</v>
      </c>
      <c r="H16" s="961">
        <f t="shared" si="4"/>
        <v>0</v>
      </c>
      <c r="I16" s="961">
        <f t="shared" si="4"/>
        <v>0</v>
      </c>
      <c r="J16" s="961">
        <f t="shared" si="4"/>
        <v>0</v>
      </c>
      <c r="K16" s="961">
        <f t="shared" si="4"/>
        <v>0</v>
      </c>
      <c r="L16" s="961">
        <f t="shared" si="4"/>
        <v>0</v>
      </c>
      <c r="M16" s="961">
        <f t="shared" si="4"/>
        <v>0</v>
      </c>
      <c r="N16" s="961">
        <f t="shared" si="4"/>
        <v>0</v>
      </c>
      <c r="O16" s="961">
        <f t="shared" si="4"/>
        <v>0</v>
      </c>
      <c r="P16" s="961">
        <f t="shared" si="4"/>
        <v>0</v>
      </c>
      <c r="Q16" s="961">
        <f t="shared" si="4"/>
        <v>0</v>
      </c>
      <c r="R16" s="961">
        <f t="shared" si="4"/>
        <v>0</v>
      </c>
      <c r="S16" s="961">
        <f t="shared" si="4"/>
        <v>0</v>
      </c>
      <c r="T16" s="961">
        <f t="shared" si="4"/>
        <v>0</v>
      </c>
      <c r="U16" s="961">
        <f t="shared" si="4"/>
        <v>0</v>
      </c>
      <c r="V16" s="961">
        <f t="shared" si="4"/>
        <v>0</v>
      </c>
      <c r="W16" s="961">
        <f t="shared" si="4"/>
        <v>0</v>
      </c>
      <c r="X16" s="961">
        <f t="shared" si="4"/>
        <v>0</v>
      </c>
      <c r="Y16" s="961">
        <f t="shared" si="4"/>
        <v>0</v>
      </c>
      <c r="Z16" s="961">
        <f t="shared" si="4"/>
        <v>0</v>
      </c>
      <c r="AA16" s="961">
        <f t="shared" si="4"/>
        <v>0</v>
      </c>
      <c r="AB16" s="961">
        <f t="shared" si="4"/>
        <v>0</v>
      </c>
      <c r="AC16" s="961">
        <f t="shared" si="4"/>
        <v>0</v>
      </c>
      <c r="AD16" s="961">
        <f t="shared" si="4"/>
        <v>0</v>
      </c>
      <c r="AE16" s="961">
        <f t="shared" si="4"/>
        <v>0</v>
      </c>
      <c r="AF16" s="961">
        <f t="shared" si="4"/>
        <v>0</v>
      </c>
      <c r="AG16" s="961">
        <f t="shared" si="4"/>
        <v>0</v>
      </c>
      <c r="AH16" s="944"/>
    </row>
    <row r="17" spans="1:34" ht="15">
      <c r="A17" s="651" t="s">
        <v>168</v>
      </c>
      <c r="B17" s="154"/>
      <c r="C17" s="574"/>
      <c r="D17" s="961">
        <f>C17*'Debt Service'!I15</f>
        <v>0</v>
      </c>
      <c r="E17" s="573">
        <f>$C$17*(1+$B$17)</f>
        <v>0</v>
      </c>
      <c r="F17" s="961">
        <f>E17*(1+$B$17)</f>
        <v>0</v>
      </c>
      <c r="G17" s="961">
        <f t="shared" ref="G17:AG17" si="5">F17*(1+$B$17)</f>
        <v>0</v>
      </c>
      <c r="H17" s="961">
        <f t="shared" si="5"/>
        <v>0</v>
      </c>
      <c r="I17" s="961">
        <f t="shared" si="5"/>
        <v>0</v>
      </c>
      <c r="J17" s="961">
        <f t="shared" si="5"/>
        <v>0</v>
      </c>
      <c r="K17" s="961">
        <f t="shared" si="5"/>
        <v>0</v>
      </c>
      <c r="L17" s="961">
        <f t="shared" si="5"/>
        <v>0</v>
      </c>
      <c r="M17" s="961">
        <f t="shared" si="5"/>
        <v>0</v>
      </c>
      <c r="N17" s="961">
        <f t="shared" si="5"/>
        <v>0</v>
      </c>
      <c r="O17" s="961">
        <f t="shared" si="5"/>
        <v>0</v>
      </c>
      <c r="P17" s="961">
        <f t="shared" si="5"/>
        <v>0</v>
      </c>
      <c r="Q17" s="961">
        <f t="shared" si="5"/>
        <v>0</v>
      </c>
      <c r="R17" s="961">
        <f t="shared" si="5"/>
        <v>0</v>
      </c>
      <c r="S17" s="961">
        <f t="shared" si="5"/>
        <v>0</v>
      </c>
      <c r="T17" s="961">
        <f t="shared" si="5"/>
        <v>0</v>
      </c>
      <c r="U17" s="961">
        <f t="shared" si="5"/>
        <v>0</v>
      </c>
      <c r="V17" s="961">
        <f t="shared" si="5"/>
        <v>0</v>
      </c>
      <c r="W17" s="961">
        <f t="shared" si="5"/>
        <v>0</v>
      </c>
      <c r="X17" s="961">
        <f t="shared" si="5"/>
        <v>0</v>
      </c>
      <c r="Y17" s="961">
        <f t="shared" si="5"/>
        <v>0</v>
      </c>
      <c r="Z17" s="961">
        <f t="shared" si="5"/>
        <v>0</v>
      </c>
      <c r="AA17" s="961">
        <f t="shared" si="5"/>
        <v>0</v>
      </c>
      <c r="AB17" s="961">
        <f t="shared" si="5"/>
        <v>0</v>
      </c>
      <c r="AC17" s="961">
        <f t="shared" si="5"/>
        <v>0</v>
      </c>
      <c r="AD17" s="961">
        <f t="shared" si="5"/>
        <v>0</v>
      </c>
      <c r="AE17" s="961">
        <f t="shared" si="5"/>
        <v>0</v>
      </c>
      <c r="AF17" s="961">
        <f t="shared" si="5"/>
        <v>0</v>
      </c>
      <c r="AG17" s="961">
        <f t="shared" si="5"/>
        <v>0</v>
      </c>
      <c r="AH17" s="944"/>
    </row>
    <row r="18" spans="1:34" ht="15">
      <c r="A18" s="962" t="s">
        <v>169</v>
      </c>
      <c r="B18" s="156"/>
      <c r="C18" s="571">
        <f>SUM(C12:C17)</f>
        <v>0</v>
      </c>
      <c r="D18" s="571">
        <f>SUM(D12:D17)</f>
        <v>0</v>
      </c>
      <c r="E18" s="571">
        <f t="shared" ref="E18:AG18" si="6">SUM(E12:E17)</f>
        <v>0</v>
      </c>
      <c r="F18" s="571">
        <f t="shared" si="6"/>
        <v>0</v>
      </c>
      <c r="G18" s="571">
        <f t="shared" si="6"/>
        <v>0</v>
      </c>
      <c r="H18" s="571">
        <f t="shared" si="6"/>
        <v>0</v>
      </c>
      <c r="I18" s="571">
        <f t="shared" si="6"/>
        <v>0</v>
      </c>
      <c r="J18" s="571">
        <f t="shared" si="6"/>
        <v>0</v>
      </c>
      <c r="K18" s="571">
        <f t="shared" si="6"/>
        <v>0</v>
      </c>
      <c r="L18" s="571">
        <f t="shared" si="6"/>
        <v>0</v>
      </c>
      <c r="M18" s="571">
        <f t="shared" si="6"/>
        <v>0</v>
      </c>
      <c r="N18" s="571">
        <f t="shared" si="6"/>
        <v>0</v>
      </c>
      <c r="O18" s="571">
        <f t="shared" si="6"/>
        <v>0</v>
      </c>
      <c r="P18" s="571">
        <f t="shared" si="6"/>
        <v>0</v>
      </c>
      <c r="Q18" s="571">
        <f t="shared" si="6"/>
        <v>0</v>
      </c>
      <c r="R18" s="571">
        <f t="shared" si="6"/>
        <v>0</v>
      </c>
      <c r="S18" s="571">
        <f t="shared" si="6"/>
        <v>0</v>
      </c>
      <c r="T18" s="571">
        <f t="shared" si="6"/>
        <v>0</v>
      </c>
      <c r="U18" s="571">
        <f t="shared" si="6"/>
        <v>0</v>
      </c>
      <c r="V18" s="571">
        <f t="shared" si="6"/>
        <v>0</v>
      </c>
      <c r="W18" s="571">
        <f t="shared" si="6"/>
        <v>0</v>
      </c>
      <c r="X18" s="571">
        <f t="shared" si="6"/>
        <v>0</v>
      </c>
      <c r="Y18" s="571">
        <f t="shared" si="6"/>
        <v>0</v>
      </c>
      <c r="Z18" s="571">
        <f t="shared" si="6"/>
        <v>0</v>
      </c>
      <c r="AA18" s="571">
        <f t="shared" si="6"/>
        <v>0</v>
      </c>
      <c r="AB18" s="571">
        <f t="shared" si="6"/>
        <v>0</v>
      </c>
      <c r="AC18" s="571">
        <f t="shared" si="6"/>
        <v>0</v>
      </c>
      <c r="AD18" s="571">
        <f t="shared" si="6"/>
        <v>0</v>
      </c>
      <c r="AE18" s="571">
        <f t="shared" si="6"/>
        <v>0</v>
      </c>
      <c r="AF18" s="571">
        <f t="shared" si="6"/>
        <v>0</v>
      </c>
      <c r="AG18" s="571">
        <f t="shared" si="6"/>
        <v>0</v>
      </c>
      <c r="AH18" s="944"/>
    </row>
    <row r="19" spans="1:34" ht="15">
      <c r="A19" s="954"/>
      <c r="B19" s="156"/>
      <c r="C19" s="963"/>
      <c r="D19" s="961">
        <f>C19</f>
        <v>0</v>
      </c>
      <c r="E19" s="963"/>
      <c r="F19" s="963"/>
      <c r="G19" s="963"/>
      <c r="H19" s="963"/>
      <c r="I19" s="963"/>
      <c r="J19" s="963"/>
      <c r="K19" s="963"/>
      <c r="L19" s="963"/>
      <c r="M19" s="963"/>
      <c r="N19" s="963"/>
      <c r="O19" s="963"/>
      <c r="P19" s="963"/>
      <c r="Q19" s="963"/>
      <c r="R19" s="963"/>
      <c r="S19" s="963"/>
      <c r="T19" s="963"/>
      <c r="U19" s="963"/>
      <c r="V19" s="963"/>
      <c r="W19" s="963"/>
      <c r="X19" s="963"/>
      <c r="Y19" s="963"/>
      <c r="Z19" s="963"/>
      <c r="AA19" s="963"/>
      <c r="AB19" s="963"/>
      <c r="AC19" s="963"/>
      <c r="AD19" s="963"/>
      <c r="AE19" s="963"/>
      <c r="AF19" s="963"/>
      <c r="AG19" s="963"/>
      <c r="AH19" s="944"/>
    </row>
    <row r="20" spans="1:34" ht="15">
      <c r="A20" s="964" t="s">
        <v>180</v>
      </c>
      <c r="B20" s="154">
        <v>0.05</v>
      </c>
      <c r="C20" s="573">
        <f>C18*$B$20</f>
        <v>0</v>
      </c>
      <c r="D20" s="571">
        <f>D18*$B$20</f>
        <v>0</v>
      </c>
      <c r="E20" s="571">
        <f t="shared" ref="E20:AG20" si="7">E18*$B$20</f>
        <v>0</v>
      </c>
      <c r="F20" s="571">
        <f t="shared" si="7"/>
        <v>0</v>
      </c>
      <c r="G20" s="571">
        <f t="shared" si="7"/>
        <v>0</v>
      </c>
      <c r="H20" s="571">
        <f t="shared" si="7"/>
        <v>0</v>
      </c>
      <c r="I20" s="571">
        <f t="shared" si="7"/>
        <v>0</v>
      </c>
      <c r="J20" s="571">
        <f t="shared" si="7"/>
        <v>0</v>
      </c>
      <c r="K20" s="571">
        <f t="shared" si="7"/>
        <v>0</v>
      </c>
      <c r="L20" s="571">
        <f t="shared" si="7"/>
        <v>0</v>
      </c>
      <c r="M20" s="571">
        <f t="shared" si="7"/>
        <v>0</v>
      </c>
      <c r="N20" s="571">
        <f t="shared" si="7"/>
        <v>0</v>
      </c>
      <c r="O20" s="571">
        <f t="shared" si="7"/>
        <v>0</v>
      </c>
      <c r="P20" s="571">
        <f t="shared" si="7"/>
        <v>0</v>
      </c>
      <c r="Q20" s="571">
        <f t="shared" si="7"/>
        <v>0</v>
      </c>
      <c r="R20" s="571">
        <f t="shared" si="7"/>
        <v>0</v>
      </c>
      <c r="S20" s="571">
        <f t="shared" si="7"/>
        <v>0</v>
      </c>
      <c r="T20" s="571">
        <f t="shared" si="7"/>
        <v>0</v>
      </c>
      <c r="U20" s="571">
        <f t="shared" si="7"/>
        <v>0</v>
      </c>
      <c r="V20" s="571">
        <f t="shared" si="7"/>
        <v>0</v>
      </c>
      <c r="W20" s="571">
        <f t="shared" si="7"/>
        <v>0</v>
      </c>
      <c r="X20" s="571">
        <f t="shared" si="7"/>
        <v>0</v>
      </c>
      <c r="Y20" s="571">
        <f t="shared" si="7"/>
        <v>0</v>
      </c>
      <c r="Z20" s="571">
        <f t="shared" si="7"/>
        <v>0</v>
      </c>
      <c r="AA20" s="571">
        <f t="shared" si="7"/>
        <v>0</v>
      </c>
      <c r="AB20" s="571">
        <f t="shared" si="7"/>
        <v>0</v>
      </c>
      <c r="AC20" s="571">
        <f t="shared" si="7"/>
        <v>0</v>
      </c>
      <c r="AD20" s="571">
        <f t="shared" si="7"/>
        <v>0</v>
      </c>
      <c r="AE20" s="571">
        <f t="shared" si="7"/>
        <v>0</v>
      </c>
      <c r="AF20" s="571">
        <f t="shared" si="7"/>
        <v>0</v>
      </c>
      <c r="AG20" s="571">
        <f t="shared" si="7"/>
        <v>0</v>
      </c>
      <c r="AH20" s="944"/>
    </row>
    <row r="21" spans="1:34" ht="15">
      <c r="A21" s="954"/>
      <c r="B21" s="156"/>
      <c r="C21" s="963"/>
      <c r="D21" s="961">
        <f>C21</f>
        <v>0</v>
      </c>
      <c r="E21" s="963"/>
      <c r="F21" s="963"/>
      <c r="G21" s="963"/>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44"/>
    </row>
    <row r="22" spans="1:34" ht="15">
      <c r="A22" s="962" t="s">
        <v>170</v>
      </c>
      <c r="B22" s="156"/>
      <c r="C22" s="571">
        <f>C18-C20</f>
        <v>0</v>
      </c>
      <c r="D22" s="961">
        <f>D18-D20</f>
        <v>0</v>
      </c>
      <c r="E22" s="571">
        <f t="shared" ref="E22:AG22" si="8">E18-E20</f>
        <v>0</v>
      </c>
      <c r="F22" s="571">
        <f t="shared" si="8"/>
        <v>0</v>
      </c>
      <c r="G22" s="571">
        <f t="shared" si="8"/>
        <v>0</v>
      </c>
      <c r="H22" s="571">
        <f t="shared" si="8"/>
        <v>0</v>
      </c>
      <c r="I22" s="571">
        <f t="shared" si="8"/>
        <v>0</v>
      </c>
      <c r="J22" s="571">
        <f t="shared" si="8"/>
        <v>0</v>
      </c>
      <c r="K22" s="571">
        <f t="shared" si="8"/>
        <v>0</v>
      </c>
      <c r="L22" s="571">
        <f t="shared" si="8"/>
        <v>0</v>
      </c>
      <c r="M22" s="571">
        <f t="shared" si="8"/>
        <v>0</v>
      </c>
      <c r="N22" s="571">
        <f t="shared" si="8"/>
        <v>0</v>
      </c>
      <c r="O22" s="571">
        <f t="shared" si="8"/>
        <v>0</v>
      </c>
      <c r="P22" s="571">
        <f t="shared" si="8"/>
        <v>0</v>
      </c>
      <c r="Q22" s="571">
        <f t="shared" si="8"/>
        <v>0</v>
      </c>
      <c r="R22" s="571">
        <f t="shared" si="8"/>
        <v>0</v>
      </c>
      <c r="S22" s="571">
        <f t="shared" si="8"/>
        <v>0</v>
      </c>
      <c r="T22" s="571">
        <f t="shared" si="8"/>
        <v>0</v>
      </c>
      <c r="U22" s="571">
        <f t="shared" si="8"/>
        <v>0</v>
      </c>
      <c r="V22" s="571">
        <f t="shared" si="8"/>
        <v>0</v>
      </c>
      <c r="W22" s="571">
        <f t="shared" si="8"/>
        <v>0</v>
      </c>
      <c r="X22" s="571">
        <f t="shared" si="8"/>
        <v>0</v>
      </c>
      <c r="Y22" s="571">
        <f t="shared" si="8"/>
        <v>0</v>
      </c>
      <c r="Z22" s="571">
        <f t="shared" si="8"/>
        <v>0</v>
      </c>
      <c r="AA22" s="571">
        <f t="shared" si="8"/>
        <v>0</v>
      </c>
      <c r="AB22" s="571">
        <f t="shared" si="8"/>
        <v>0</v>
      </c>
      <c r="AC22" s="571">
        <f t="shared" si="8"/>
        <v>0</v>
      </c>
      <c r="AD22" s="571">
        <f t="shared" si="8"/>
        <v>0</v>
      </c>
      <c r="AE22" s="571">
        <f t="shared" si="8"/>
        <v>0</v>
      </c>
      <c r="AF22" s="571">
        <f t="shared" si="8"/>
        <v>0</v>
      </c>
      <c r="AG22" s="571">
        <f t="shared" si="8"/>
        <v>0</v>
      </c>
      <c r="AH22" s="944"/>
    </row>
    <row r="23" spans="1:34" ht="15">
      <c r="A23" s="954"/>
      <c r="B23" s="156"/>
      <c r="C23" s="963"/>
      <c r="D23" s="961">
        <f>C23</f>
        <v>0</v>
      </c>
      <c r="E23" s="963"/>
      <c r="F23" s="963"/>
      <c r="G23" s="963"/>
      <c r="H23" s="963"/>
      <c r="I23" s="963"/>
      <c r="J23" s="963"/>
      <c r="K23" s="963"/>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44"/>
    </row>
    <row r="24" spans="1:34" ht="15">
      <c r="A24" s="965" t="s">
        <v>159</v>
      </c>
      <c r="B24" s="156">
        <v>3.5000000000000003E-2</v>
      </c>
      <c r="C24" s="571">
        <f>'Operating Budget'!C78-C25</f>
        <v>0</v>
      </c>
      <c r="D24" s="961">
        <f>C24*'Debt Service'!I15</f>
        <v>0</v>
      </c>
      <c r="E24" s="571">
        <f>C24*(1+$B$24)</f>
        <v>0</v>
      </c>
      <c r="F24" s="571">
        <f t="shared" ref="F24:AG24" si="9">E24*(1+$B$24)</f>
        <v>0</v>
      </c>
      <c r="G24" s="571">
        <f t="shared" si="9"/>
        <v>0</v>
      </c>
      <c r="H24" s="571">
        <f t="shared" si="9"/>
        <v>0</v>
      </c>
      <c r="I24" s="571">
        <f t="shared" si="9"/>
        <v>0</v>
      </c>
      <c r="J24" s="571">
        <f t="shared" si="9"/>
        <v>0</v>
      </c>
      <c r="K24" s="571">
        <f t="shared" si="9"/>
        <v>0</v>
      </c>
      <c r="L24" s="571">
        <f t="shared" si="9"/>
        <v>0</v>
      </c>
      <c r="M24" s="571">
        <f t="shared" si="9"/>
        <v>0</v>
      </c>
      <c r="N24" s="571">
        <f t="shared" si="9"/>
        <v>0</v>
      </c>
      <c r="O24" s="571">
        <f t="shared" si="9"/>
        <v>0</v>
      </c>
      <c r="P24" s="571">
        <f t="shared" si="9"/>
        <v>0</v>
      </c>
      <c r="Q24" s="571">
        <f t="shared" si="9"/>
        <v>0</v>
      </c>
      <c r="R24" s="571">
        <f t="shared" si="9"/>
        <v>0</v>
      </c>
      <c r="S24" s="571">
        <f t="shared" si="9"/>
        <v>0</v>
      </c>
      <c r="T24" s="571">
        <f t="shared" si="9"/>
        <v>0</v>
      </c>
      <c r="U24" s="571">
        <f t="shared" si="9"/>
        <v>0</v>
      </c>
      <c r="V24" s="571">
        <f t="shared" si="9"/>
        <v>0</v>
      </c>
      <c r="W24" s="571">
        <f t="shared" si="9"/>
        <v>0</v>
      </c>
      <c r="X24" s="571">
        <f t="shared" si="9"/>
        <v>0</v>
      </c>
      <c r="Y24" s="571">
        <f t="shared" si="9"/>
        <v>0</v>
      </c>
      <c r="Z24" s="571">
        <f t="shared" si="9"/>
        <v>0</v>
      </c>
      <c r="AA24" s="571">
        <f t="shared" si="9"/>
        <v>0</v>
      </c>
      <c r="AB24" s="571">
        <f t="shared" si="9"/>
        <v>0</v>
      </c>
      <c r="AC24" s="571">
        <f t="shared" si="9"/>
        <v>0</v>
      </c>
      <c r="AD24" s="571">
        <f t="shared" si="9"/>
        <v>0</v>
      </c>
      <c r="AE24" s="571">
        <f t="shared" si="9"/>
        <v>0</v>
      </c>
      <c r="AF24" s="571">
        <f t="shared" si="9"/>
        <v>0</v>
      </c>
      <c r="AG24" s="571">
        <f t="shared" si="9"/>
        <v>0</v>
      </c>
      <c r="AH24" s="944"/>
    </row>
    <row r="25" spans="1:34" ht="15">
      <c r="A25" s="153" t="s">
        <v>212</v>
      </c>
      <c r="B25" s="155">
        <v>0.02</v>
      </c>
      <c r="C25" s="574">
        <f>'Operating Budget'!C42</f>
        <v>0</v>
      </c>
      <c r="D25" s="961">
        <f>C25*'Debt Service'!I15</f>
        <v>0</v>
      </c>
      <c r="E25" s="573">
        <f>$C$25*(1+$B$25)</f>
        <v>0</v>
      </c>
      <c r="F25" s="961">
        <f>E25*(1+$B$25)</f>
        <v>0</v>
      </c>
      <c r="G25" s="961">
        <f>F25*(1+$B$25)</f>
        <v>0</v>
      </c>
      <c r="H25" s="961">
        <f t="shared" ref="H25:AG25" si="10">G25*(1+$B$25)</f>
        <v>0</v>
      </c>
      <c r="I25" s="961">
        <f t="shared" si="10"/>
        <v>0</v>
      </c>
      <c r="J25" s="961">
        <f t="shared" si="10"/>
        <v>0</v>
      </c>
      <c r="K25" s="961">
        <f t="shared" si="10"/>
        <v>0</v>
      </c>
      <c r="L25" s="961">
        <f t="shared" si="10"/>
        <v>0</v>
      </c>
      <c r="M25" s="961">
        <f t="shared" si="10"/>
        <v>0</v>
      </c>
      <c r="N25" s="961">
        <f t="shared" si="10"/>
        <v>0</v>
      </c>
      <c r="O25" s="961">
        <f t="shared" si="10"/>
        <v>0</v>
      </c>
      <c r="P25" s="961">
        <f t="shared" si="10"/>
        <v>0</v>
      </c>
      <c r="Q25" s="961">
        <f t="shared" si="10"/>
        <v>0</v>
      </c>
      <c r="R25" s="961">
        <f t="shared" si="10"/>
        <v>0</v>
      </c>
      <c r="S25" s="961">
        <f t="shared" si="10"/>
        <v>0</v>
      </c>
      <c r="T25" s="961">
        <f t="shared" si="10"/>
        <v>0</v>
      </c>
      <c r="U25" s="961">
        <f t="shared" si="10"/>
        <v>0</v>
      </c>
      <c r="V25" s="961">
        <f t="shared" si="10"/>
        <v>0</v>
      </c>
      <c r="W25" s="961">
        <f t="shared" si="10"/>
        <v>0</v>
      </c>
      <c r="X25" s="961">
        <f t="shared" si="10"/>
        <v>0</v>
      </c>
      <c r="Y25" s="961">
        <f t="shared" si="10"/>
        <v>0</v>
      </c>
      <c r="Z25" s="961">
        <f t="shared" si="10"/>
        <v>0</v>
      </c>
      <c r="AA25" s="961">
        <f t="shared" si="10"/>
        <v>0</v>
      </c>
      <c r="AB25" s="961">
        <f t="shared" si="10"/>
        <v>0</v>
      </c>
      <c r="AC25" s="961">
        <f t="shared" si="10"/>
        <v>0</v>
      </c>
      <c r="AD25" s="961">
        <f t="shared" si="10"/>
        <v>0</v>
      </c>
      <c r="AE25" s="961">
        <f t="shared" si="10"/>
        <v>0</v>
      </c>
      <c r="AF25" s="961">
        <f t="shared" si="10"/>
        <v>0</v>
      </c>
      <c r="AG25" s="961">
        <f t="shared" si="10"/>
        <v>0</v>
      </c>
      <c r="AH25" s="944"/>
    </row>
    <row r="26" spans="1:34" ht="15">
      <c r="A26" s="153" t="s">
        <v>168</v>
      </c>
      <c r="B26" s="155"/>
      <c r="C26" s="574">
        <v>0</v>
      </c>
      <c r="D26" s="961">
        <f>C26*'Debt Service'!I15</f>
        <v>0</v>
      </c>
      <c r="E26" s="573">
        <f>$C$26*(1+$B$26)</f>
        <v>0</v>
      </c>
      <c r="F26" s="961">
        <f>E26*(1+$B$26)</f>
        <v>0</v>
      </c>
      <c r="G26" s="961">
        <f t="shared" ref="G26:AG26" si="11">F26*(1+$B$26)</f>
        <v>0</v>
      </c>
      <c r="H26" s="961">
        <f t="shared" si="11"/>
        <v>0</v>
      </c>
      <c r="I26" s="961">
        <f t="shared" si="11"/>
        <v>0</v>
      </c>
      <c r="J26" s="961">
        <f t="shared" si="11"/>
        <v>0</v>
      </c>
      <c r="K26" s="961">
        <f t="shared" si="11"/>
        <v>0</v>
      </c>
      <c r="L26" s="961">
        <f t="shared" si="11"/>
        <v>0</v>
      </c>
      <c r="M26" s="961">
        <f t="shared" si="11"/>
        <v>0</v>
      </c>
      <c r="N26" s="961">
        <f t="shared" si="11"/>
        <v>0</v>
      </c>
      <c r="O26" s="961">
        <f t="shared" si="11"/>
        <v>0</v>
      </c>
      <c r="P26" s="961">
        <f t="shared" si="11"/>
        <v>0</v>
      </c>
      <c r="Q26" s="961">
        <f t="shared" si="11"/>
        <v>0</v>
      </c>
      <c r="R26" s="961">
        <f t="shared" si="11"/>
        <v>0</v>
      </c>
      <c r="S26" s="961">
        <f t="shared" si="11"/>
        <v>0</v>
      </c>
      <c r="T26" s="961">
        <f t="shared" si="11"/>
        <v>0</v>
      </c>
      <c r="U26" s="961">
        <f t="shared" si="11"/>
        <v>0</v>
      </c>
      <c r="V26" s="961">
        <f t="shared" si="11"/>
        <v>0</v>
      </c>
      <c r="W26" s="961">
        <f t="shared" si="11"/>
        <v>0</v>
      </c>
      <c r="X26" s="961">
        <f t="shared" si="11"/>
        <v>0</v>
      </c>
      <c r="Y26" s="961">
        <f t="shared" si="11"/>
        <v>0</v>
      </c>
      <c r="Z26" s="961">
        <f t="shared" si="11"/>
        <v>0</v>
      </c>
      <c r="AA26" s="961">
        <f t="shared" si="11"/>
        <v>0</v>
      </c>
      <c r="AB26" s="961">
        <f t="shared" si="11"/>
        <v>0</v>
      </c>
      <c r="AC26" s="961">
        <f t="shared" si="11"/>
        <v>0</v>
      </c>
      <c r="AD26" s="961">
        <f t="shared" si="11"/>
        <v>0</v>
      </c>
      <c r="AE26" s="961">
        <f t="shared" si="11"/>
        <v>0</v>
      </c>
      <c r="AF26" s="961">
        <f t="shared" si="11"/>
        <v>0</v>
      </c>
      <c r="AG26" s="961">
        <f t="shared" si="11"/>
        <v>0</v>
      </c>
      <c r="AH26" s="944"/>
    </row>
    <row r="27" spans="1:34" ht="15">
      <c r="A27" s="153" t="s">
        <v>168</v>
      </c>
      <c r="B27" s="155"/>
      <c r="C27" s="574">
        <v>0</v>
      </c>
      <c r="D27" s="961">
        <f>C27*'Debt Service'!I15</f>
        <v>0</v>
      </c>
      <c r="E27" s="573">
        <f>$C$27*(1+$B$27)</f>
        <v>0</v>
      </c>
      <c r="F27" s="961">
        <f>E27*(1+$B$27)</f>
        <v>0</v>
      </c>
      <c r="G27" s="961">
        <f t="shared" ref="G27:AG27" si="12">F27*(1+$B$27)</f>
        <v>0</v>
      </c>
      <c r="H27" s="961">
        <f t="shared" si="12"/>
        <v>0</v>
      </c>
      <c r="I27" s="961">
        <f t="shared" si="12"/>
        <v>0</v>
      </c>
      <c r="J27" s="961">
        <f t="shared" si="12"/>
        <v>0</v>
      </c>
      <c r="K27" s="961">
        <f t="shared" si="12"/>
        <v>0</v>
      </c>
      <c r="L27" s="961">
        <f t="shared" si="12"/>
        <v>0</v>
      </c>
      <c r="M27" s="961">
        <f t="shared" si="12"/>
        <v>0</v>
      </c>
      <c r="N27" s="961">
        <f t="shared" si="12"/>
        <v>0</v>
      </c>
      <c r="O27" s="961">
        <f t="shared" si="12"/>
        <v>0</v>
      </c>
      <c r="P27" s="961">
        <f t="shared" si="12"/>
        <v>0</v>
      </c>
      <c r="Q27" s="961">
        <f t="shared" si="12"/>
        <v>0</v>
      </c>
      <c r="R27" s="961">
        <f t="shared" si="12"/>
        <v>0</v>
      </c>
      <c r="S27" s="961">
        <f t="shared" si="12"/>
        <v>0</v>
      </c>
      <c r="T27" s="961">
        <f t="shared" si="12"/>
        <v>0</v>
      </c>
      <c r="U27" s="961">
        <f t="shared" si="12"/>
        <v>0</v>
      </c>
      <c r="V27" s="961">
        <f t="shared" si="12"/>
        <v>0</v>
      </c>
      <c r="W27" s="961">
        <f t="shared" si="12"/>
        <v>0</v>
      </c>
      <c r="X27" s="961">
        <f t="shared" si="12"/>
        <v>0</v>
      </c>
      <c r="Y27" s="961">
        <f t="shared" si="12"/>
        <v>0</v>
      </c>
      <c r="Z27" s="961">
        <f t="shared" si="12"/>
        <v>0</v>
      </c>
      <c r="AA27" s="961">
        <f t="shared" si="12"/>
        <v>0</v>
      </c>
      <c r="AB27" s="961">
        <f t="shared" si="12"/>
        <v>0</v>
      </c>
      <c r="AC27" s="961">
        <f t="shared" si="12"/>
        <v>0</v>
      </c>
      <c r="AD27" s="961">
        <f t="shared" si="12"/>
        <v>0</v>
      </c>
      <c r="AE27" s="961">
        <f t="shared" si="12"/>
        <v>0</v>
      </c>
      <c r="AF27" s="961">
        <f t="shared" si="12"/>
        <v>0</v>
      </c>
      <c r="AG27" s="961">
        <f t="shared" si="12"/>
        <v>0</v>
      </c>
      <c r="AH27" s="944"/>
    </row>
    <row r="28" spans="1:34" ht="15">
      <c r="A28" s="962" t="s">
        <v>171</v>
      </c>
      <c r="B28" s="966"/>
      <c r="C28" s="571">
        <f>C22-(C24+C25+C26+C27)</f>
        <v>0</v>
      </c>
      <c r="D28" s="571">
        <f>D22-(D24+D25+D26+D27)</f>
        <v>0</v>
      </c>
      <c r="E28" s="571">
        <f t="shared" ref="E28:AG28" si="13">E22-(E24+E25+E26+E27)</f>
        <v>0</v>
      </c>
      <c r="F28" s="571">
        <f t="shared" si="13"/>
        <v>0</v>
      </c>
      <c r="G28" s="571">
        <f t="shared" si="13"/>
        <v>0</v>
      </c>
      <c r="H28" s="571">
        <f t="shared" si="13"/>
        <v>0</v>
      </c>
      <c r="I28" s="571">
        <f t="shared" si="13"/>
        <v>0</v>
      </c>
      <c r="J28" s="571">
        <f t="shared" si="13"/>
        <v>0</v>
      </c>
      <c r="K28" s="571">
        <f t="shared" si="13"/>
        <v>0</v>
      </c>
      <c r="L28" s="571">
        <f t="shared" si="13"/>
        <v>0</v>
      </c>
      <c r="M28" s="571">
        <f t="shared" si="13"/>
        <v>0</v>
      </c>
      <c r="N28" s="571">
        <f t="shared" si="13"/>
        <v>0</v>
      </c>
      <c r="O28" s="571">
        <f t="shared" si="13"/>
        <v>0</v>
      </c>
      <c r="P28" s="571">
        <f t="shared" si="13"/>
        <v>0</v>
      </c>
      <c r="Q28" s="571">
        <f t="shared" si="13"/>
        <v>0</v>
      </c>
      <c r="R28" s="571">
        <f t="shared" si="13"/>
        <v>0</v>
      </c>
      <c r="S28" s="571">
        <f t="shared" si="13"/>
        <v>0</v>
      </c>
      <c r="T28" s="571">
        <f t="shared" si="13"/>
        <v>0</v>
      </c>
      <c r="U28" s="571">
        <f t="shared" si="13"/>
        <v>0</v>
      </c>
      <c r="V28" s="571">
        <f t="shared" si="13"/>
        <v>0</v>
      </c>
      <c r="W28" s="571">
        <f t="shared" si="13"/>
        <v>0</v>
      </c>
      <c r="X28" s="571">
        <f t="shared" si="13"/>
        <v>0</v>
      </c>
      <c r="Y28" s="571">
        <f t="shared" si="13"/>
        <v>0</v>
      </c>
      <c r="Z28" s="571">
        <f t="shared" si="13"/>
        <v>0</v>
      </c>
      <c r="AA28" s="571">
        <f t="shared" si="13"/>
        <v>0</v>
      </c>
      <c r="AB28" s="571">
        <f t="shared" si="13"/>
        <v>0</v>
      </c>
      <c r="AC28" s="571">
        <f t="shared" si="13"/>
        <v>0</v>
      </c>
      <c r="AD28" s="571">
        <f t="shared" si="13"/>
        <v>0</v>
      </c>
      <c r="AE28" s="571">
        <f t="shared" si="13"/>
        <v>0</v>
      </c>
      <c r="AF28" s="571">
        <f t="shared" si="13"/>
        <v>0</v>
      </c>
      <c r="AG28" s="571">
        <f t="shared" si="13"/>
        <v>0</v>
      </c>
      <c r="AH28" s="944"/>
    </row>
    <row r="29" spans="1:34" ht="14.25">
      <c r="A29" s="967"/>
      <c r="B29" s="966"/>
      <c r="C29" s="963"/>
      <c r="D29" s="961">
        <f>C29</f>
        <v>0</v>
      </c>
      <c r="E29" s="963"/>
      <c r="F29" s="963"/>
      <c r="G29" s="963"/>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44"/>
    </row>
    <row r="30" spans="1:34" ht="15">
      <c r="A30" s="954" t="s">
        <v>172</v>
      </c>
      <c r="B30" s="156"/>
      <c r="C30" s="628">
        <f>'Debt Service'!B8</f>
        <v>0</v>
      </c>
      <c r="D30" s="970">
        <f>'Debt Service'!F3</f>
        <v>0</v>
      </c>
      <c r="E30" s="571">
        <f>$C$30</f>
        <v>0</v>
      </c>
      <c r="F30" s="571">
        <f t="shared" ref="F30:AG30" si="14">$C$30</f>
        <v>0</v>
      </c>
      <c r="G30" s="571">
        <f t="shared" si="14"/>
        <v>0</v>
      </c>
      <c r="H30" s="571">
        <f t="shared" si="14"/>
        <v>0</v>
      </c>
      <c r="I30" s="571">
        <f t="shared" si="14"/>
        <v>0</v>
      </c>
      <c r="J30" s="571">
        <f t="shared" si="14"/>
        <v>0</v>
      </c>
      <c r="K30" s="571">
        <f t="shared" si="14"/>
        <v>0</v>
      </c>
      <c r="L30" s="571">
        <f t="shared" si="14"/>
        <v>0</v>
      </c>
      <c r="M30" s="571">
        <f t="shared" si="14"/>
        <v>0</v>
      </c>
      <c r="N30" s="571">
        <f t="shared" si="14"/>
        <v>0</v>
      </c>
      <c r="O30" s="571">
        <f t="shared" si="14"/>
        <v>0</v>
      </c>
      <c r="P30" s="571">
        <f t="shared" si="14"/>
        <v>0</v>
      </c>
      <c r="Q30" s="571">
        <f t="shared" si="14"/>
        <v>0</v>
      </c>
      <c r="R30" s="571">
        <f t="shared" si="14"/>
        <v>0</v>
      </c>
      <c r="S30" s="571">
        <f t="shared" si="14"/>
        <v>0</v>
      </c>
      <c r="T30" s="571">
        <f t="shared" si="14"/>
        <v>0</v>
      </c>
      <c r="U30" s="571">
        <f t="shared" si="14"/>
        <v>0</v>
      </c>
      <c r="V30" s="571">
        <f t="shared" si="14"/>
        <v>0</v>
      </c>
      <c r="W30" s="571">
        <f t="shared" si="14"/>
        <v>0</v>
      </c>
      <c r="X30" s="571">
        <f t="shared" si="14"/>
        <v>0</v>
      </c>
      <c r="Y30" s="571">
        <f t="shared" si="14"/>
        <v>0</v>
      </c>
      <c r="Z30" s="571">
        <f t="shared" si="14"/>
        <v>0</v>
      </c>
      <c r="AA30" s="571">
        <f t="shared" si="14"/>
        <v>0</v>
      </c>
      <c r="AB30" s="571">
        <f t="shared" si="14"/>
        <v>0</v>
      </c>
      <c r="AC30" s="571">
        <f t="shared" si="14"/>
        <v>0</v>
      </c>
      <c r="AD30" s="571">
        <f t="shared" si="14"/>
        <v>0</v>
      </c>
      <c r="AE30" s="571">
        <f t="shared" si="14"/>
        <v>0</v>
      </c>
      <c r="AF30" s="571">
        <f t="shared" si="14"/>
        <v>0</v>
      </c>
      <c r="AG30" s="571">
        <f t="shared" si="14"/>
        <v>0</v>
      </c>
      <c r="AH30" s="944"/>
    </row>
    <row r="31" spans="1:34" ht="14.25">
      <c r="A31" s="954" t="s">
        <v>173</v>
      </c>
      <c r="B31" s="966"/>
      <c r="C31" s="571">
        <f>'Operating Budget'!C83</f>
        <v>0</v>
      </c>
      <c r="D31" s="961">
        <f>C31*'Debt Service'!I15</f>
        <v>0</v>
      </c>
      <c r="E31" s="571">
        <f>$C$31</f>
        <v>0</v>
      </c>
      <c r="F31" s="571">
        <f t="shared" ref="F31:AG31" si="15">$C$31</f>
        <v>0</v>
      </c>
      <c r="G31" s="571">
        <f t="shared" si="15"/>
        <v>0</v>
      </c>
      <c r="H31" s="571">
        <f t="shared" si="15"/>
        <v>0</v>
      </c>
      <c r="I31" s="571">
        <f t="shared" si="15"/>
        <v>0</v>
      </c>
      <c r="J31" s="571">
        <f t="shared" si="15"/>
        <v>0</v>
      </c>
      <c r="K31" s="571">
        <f t="shared" si="15"/>
        <v>0</v>
      </c>
      <c r="L31" s="571">
        <f t="shared" si="15"/>
        <v>0</v>
      </c>
      <c r="M31" s="571">
        <f t="shared" si="15"/>
        <v>0</v>
      </c>
      <c r="N31" s="571">
        <f t="shared" si="15"/>
        <v>0</v>
      </c>
      <c r="O31" s="571">
        <f t="shared" si="15"/>
        <v>0</v>
      </c>
      <c r="P31" s="571">
        <f t="shared" si="15"/>
        <v>0</v>
      </c>
      <c r="Q31" s="571">
        <f t="shared" si="15"/>
        <v>0</v>
      </c>
      <c r="R31" s="571">
        <f t="shared" si="15"/>
        <v>0</v>
      </c>
      <c r="S31" s="571">
        <f t="shared" si="15"/>
        <v>0</v>
      </c>
      <c r="T31" s="571">
        <f t="shared" si="15"/>
        <v>0</v>
      </c>
      <c r="U31" s="571">
        <f t="shared" si="15"/>
        <v>0</v>
      </c>
      <c r="V31" s="571">
        <f t="shared" si="15"/>
        <v>0</v>
      </c>
      <c r="W31" s="571">
        <f t="shared" si="15"/>
        <v>0</v>
      </c>
      <c r="X31" s="571">
        <f t="shared" si="15"/>
        <v>0</v>
      </c>
      <c r="Y31" s="571">
        <f t="shared" si="15"/>
        <v>0</v>
      </c>
      <c r="Z31" s="571">
        <f t="shared" si="15"/>
        <v>0</v>
      </c>
      <c r="AA31" s="571">
        <f t="shared" si="15"/>
        <v>0</v>
      </c>
      <c r="AB31" s="571">
        <f t="shared" si="15"/>
        <v>0</v>
      </c>
      <c r="AC31" s="571">
        <f t="shared" si="15"/>
        <v>0</v>
      </c>
      <c r="AD31" s="571">
        <f t="shared" si="15"/>
        <v>0</v>
      </c>
      <c r="AE31" s="571">
        <f t="shared" si="15"/>
        <v>0</v>
      </c>
      <c r="AF31" s="571">
        <f t="shared" si="15"/>
        <v>0</v>
      </c>
      <c r="AG31" s="571">
        <f t="shared" si="15"/>
        <v>0</v>
      </c>
      <c r="AH31" s="944"/>
    </row>
    <row r="32" spans="1:34" ht="14.25">
      <c r="A32" s="954" t="s">
        <v>174</v>
      </c>
      <c r="B32" s="966"/>
      <c r="C32" s="571">
        <f>'Operating Budget'!C84</f>
        <v>0</v>
      </c>
      <c r="D32" s="961">
        <f>C32*'Debt Service'!I15</f>
        <v>0</v>
      </c>
      <c r="E32" s="571">
        <f>$C$32</f>
        <v>0</v>
      </c>
      <c r="F32" s="571">
        <f t="shared" ref="F32:AG32" si="16">$C$32</f>
        <v>0</v>
      </c>
      <c r="G32" s="571">
        <f t="shared" si="16"/>
        <v>0</v>
      </c>
      <c r="H32" s="571">
        <f t="shared" si="16"/>
        <v>0</v>
      </c>
      <c r="I32" s="571">
        <f t="shared" si="16"/>
        <v>0</v>
      </c>
      <c r="J32" s="571">
        <f t="shared" si="16"/>
        <v>0</v>
      </c>
      <c r="K32" s="571">
        <f t="shared" si="16"/>
        <v>0</v>
      </c>
      <c r="L32" s="571">
        <f t="shared" si="16"/>
        <v>0</v>
      </c>
      <c r="M32" s="571">
        <f t="shared" si="16"/>
        <v>0</v>
      </c>
      <c r="N32" s="571">
        <f t="shared" si="16"/>
        <v>0</v>
      </c>
      <c r="O32" s="571">
        <f t="shared" si="16"/>
        <v>0</v>
      </c>
      <c r="P32" s="571">
        <f t="shared" si="16"/>
        <v>0</v>
      </c>
      <c r="Q32" s="571">
        <f t="shared" si="16"/>
        <v>0</v>
      </c>
      <c r="R32" s="571">
        <f t="shared" si="16"/>
        <v>0</v>
      </c>
      <c r="S32" s="571">
        <f t="shared" si="16"/>
        <v>0</v>
      </c>
      <c r="T32" s="571">
        <f t="shared" si="16"/>
        <v>0</v>
      </c>
      <c r="U32" s="571">
        <f t="shared" si="16"/>
        <v>0</v>
      </c>
      <c r="V32" s="571">
        <f t="shared" si="16"/>
        <v>0</v>
      </c>
      <c r="W32" s="571">
        <f t="shared" si="16"/>
        <v>0</v>
      </c>
      <c r="X32" s="571">
        <f t="shared" si="16"/>
        <v>0</v>
      </c>
      <c r="Y32" s="571">
        <f t="shared" si="16"/>
        <v>0</v>
      </c>
      <c r="Z32" s="571">
        <f t="shared" si="16"/>
        <v>0</v>
      </c>
      <c r="AA32" s="571">
        <f t="shared" si="16"/>
        <v>0</v>
      </c>
      <c r="AB32" s="571">
        <f t="shared" si="16"/>
        <v>0</v>
      </c>
      <c r="AC32" s="571">
        <f t="shared" si="16"/>
        <v>0</v>
      </c>
      <c r="AD32" s="571">
        <f t="shared" si="16"/>
        <v>0</v>
      </c>
      <c r="AE32" s="571">
        <f t="shared" si="16"/>
        <v>0</v>
      </c>
      <c r="AF32" s="571">
        <f t="shared" si="16"/>
        <v>0</v>
      </c>
      <c r="AG32" s="571">
        <f t="shared" si="16"/>
        <v>0</v>
      </c>
      <c r="AH32" s="944"/>
    </row>
    <row r="33" spans="1:34" ht="15">
      <c r="A33" s="153" t="s">
        <v>209</v>
      </c>
      <c r="B33" s="155">
        <v>3.5000000000000003E-2</v>
      </c>
      <c r="C33" s="574">
        <f>'Operating Budget'!C88</f>
        <v>0</v>
      </c>
      <c r="D33" s="960">
        <f>C33</f>
        <v>0</v>
      </c>
      <c r="E33" s="573">
        <f>$C$33*(1+$B$33)</f>
        <v>0</v>
      </c>
      <c r="F33" s="961">
        <f>E33*(1+$B$33)</f>
        <v>0</v>
      </c>
      <c r="G33" s="961">
        <f>F33*(1+$B$33)</f>
        <v>0</v>
      </c>
      <c r="H33" s="961">
        <f t="shared" ref="H33:AG33" si="17">G33*(1+$B$33)</f>
        <v>0</v>
      </c>
      <c r="I33" s="961">
        <f t="shared" si="17"/>
        <v>0</v>
      </c>
      <c r="J33" s="961">
        <f t="shared" si="17"/>
        <v>0</v>
      </c>
      <c r="K33" s="961">
        <f t="shared" si="17"/>
        <v>0</v>
      </c>
      <c r="L33" s="961">
        <f t="shared" si="17"/>
        <v>0</v>
      </c>
      <c r="M33" s="961">
        <f t="shared" si="17"/>
        <v>0</v>
      </c>
      <c r="N33" s="961">
        <f t="shared" si="17"/>
        <v>0</v>
      </c>
      <c r="O33" s="961">
        <f t="shared" si="17"/>
        <v>0</v>
      </c>
      <c r="P33" s="961">
        <f t="shared" si="17"/>
        <v>0</v>
      </c>
      <c r="Q33" s="961">
        <f t="shared" si="17"/>
        <v>0</v>
      </c>
      <c r="R33" s="961">
        <f t="shared" si="17"/>
        <v>0</v>
      </c>
      <c r="S33" s="961">
        <f t="shared" si="17"/>
        <v>0</v>
      </c>
      <c r="T33" s="961">
        <f t="shared" si="17"/>
        <v>0</v>
      </c>
      <c r="U33" s="961">
        <f t="shared" si="17"/>
        <v>0</v>
      </c>
      <c r="V33" s="961">
        <f t="shared" si="17"/>
        <v>0</v>
      </c>
      <c r="W33" s="961">
        <f t="shared" si="17"/>
        <v>0</v>
      </c>
      <c r="X33" s="961">
        <f t="shared" si="17"/>
        <v>0</v>
      </c>
      <c r="Y33" s="961">
        <f t="shared" si="17"/>
        <v>0</v>
      </c>
      <c r="Z33" s="961">
        <f t="shared" si="17"/>
        <v>0</v>
      </c>
      <c r="AA33" s="961">
        <f t="shared" si="17"/>
        <v>0</v>
      </c>
      <c r="AB33" s="961">
        <f t="shared" si="17"/>
        <v>0</v>
      </c>
      <c r="AC33" s="961">
        <f t="shared" si="17"/>
        <v>0</v>
      </c>
      <c r="AD33" s="961">
        <f t="shared" si="17"/>
        <v>0</v>
      </c>
      <c r="AE33" s="961">
        <f t="shared" si="17"/>
        <v>0</v>
      </c>
      <c r="AF33" s="961">
        <f t="shared" si="17"/>
        <v>0</v>
      </c>
      <c r="AG33" s="961">
        <f t="shared" si="17"/>
        <v>0</v>
      </c>
      <c r="AH33" s="944"/>
    </row>
    <row r="34" spans="1:34" ht="15">
      <c r="A34" s="153" t="s">
        <v>210</v>
      </c>
      <c r="B34" s="155"/>
      <c r="C34" s="574">
        <f>'Operating Budget'!C89</f>
        <v>0</v>
      </c>
      <c r="D34" s="961">
        <f>C34*'Debt Service'!I15</f>
        <v>0</v>
      </c>
      <c r="E34" s="573">
        <f>C34</f>
        <v>0</v>
      </c>
      <c r="F34" s="573">
        <f t="shared" ref="F34:AG34" si="18">E34</f>
        <v>0</v>
      </c>
      <c r="G34" s="573">
        <f t="shared" si="18"/>
        <v>0</v>
      </c>
      <c r="H34" s="573">
        <f t="shared" si="18"/>
        <v>0</v>
      </c>
      <c r="I34" s="573">
        <f t="shared" si="18"/>
        <v>0</v>
      </c>
      <c r="J34" s="573">
        <f t="shared" si="18"/>
        <v>0</v>
      </c>
      <c r="K34" s="573">
        <f t="shared" si="18"/>
        <v>0</v>
      </c>
      <c r="L34" s="573">
        <f t="shared" si="18"/>
        <v>0</v>
      </c>
      <c r="M34" s="573">
        <f t="shared" si="18"/>
        <v>0</v>
      </c>
      <c r="N34" s="573">
        <f t="shared" si="18"/>
        <v>0</v>
      </c>
      <c r="O34" s="573">
        <f t="shared" si="18"/>
        <v>0</v>
      </c>
      <c r="P34" s="573">
        <f t="shared" si="18"/>
        <v>0</v>
      </c>
      <c r="Q34" s="573">
        <f t="shared" si="18"/>
        <v>0</v>
      </c>
      <c r="R34" s="573">
        <f t="shared" si="18"/>
        <v>0</v>
      </c>
      <c r="S34" s="573">
        <f t="shared" si="18"/>
        <v>0</v>
      </c>
      <c r="T34" s="573">
        <f t="shared" si="18"/>
        <v>0</v>
      </c>
      <c r="U34" s="573">
        <f t="shared" si="18"/>
        <v>0</v>
      </c>
      <c r="V34" s="573">
        <f t="shared" si="18"/>
        <v>0</v>
      </c>
      <c r="W34" s="573">
        <f t="shared" si="18"/>
        <v>0</v>
      </c>
      <c r="X34" s="573">
        <f t="shared" si="18"/>
        <v>0</v>
      </c>
      <c r="Y34" s="573">
        <f t="shared" si="18"/>
        <v>0</v>
      </c>
      <c r="Z34" s="573">
        <f t="shared" si="18"/>
        <v>0</v>
      </c>
      <c r="AA34" s="573">
        <f t="shared" si="18"/>
        <v>0</v>
      </c>
      <c r="AB34" s="573">
        <f t="shared" si="18"/>
        <v>0</v>
      </c>
      <c r="AC34" s="573">
        <f t="shared" si="18"/>
        <v>0</v>
      </c>
      <c r="AD34" s="573">
        <f t="shared" si="18"/>
        <v>0</v>
      </c>
      <c r="AE34" s="573">
        <f t="shared" si="18"/>
        <v>0</v>
      </c>
      <c r="AF34" s="573">
        <f t="shared" si="18"/>
        <v>0</v>
      </c>
      <c r="AG34" s="573">
        <f t="shared" si="18"/>
        <v>0</v>
      </c>
      <c r="AH34" s="944"/>
    </row>
    <row r="35" spans="1:34" ht="15">
      <c r="A35" s="153" t="s">
        <v>663</v>
      </c>
      <c r="B35" s="155"/>
      <c r="C35" s="574">
        <f>'Operating Budget'!C90</f>
        <v>0</v>
      </c>
      <c r="D35" s="961">
        <f>C35*'Debt Service'!I15</f>
        <v>0</v>
      </c>
      <c r="E35" s="573">
        <f>C35</f>
        <v>0</v>
      </c>
      <c r="F35" s="573">
        <f t="shared" ref="F35:AG35" si="19">E35</f>
        <v>0</v>
      </c>
      <c r="G35" s="573">
        <f t="shared" si="19"/>
        <v>0</v>
      </c>
      <c r="H35" s="573">
        <f t="shared" si="19"/>
        <v>0</v>
      </c>
      <c r="I35" s="573">
        <f t="shared" si="19"/>
        <v>0</v>
      </c>
      <c r="J35" s="573">
        <f t="shared" si="19"/>
        <v>0</v>
      </c>
      <c r="K35" s="573">
        <f t="shared" si="19"/>
        <v>0</v>
      </c>
      <c r="L35" s="573">
        <f t="shared" si="19"/>
        <v>0</v>
      </c>
      <c r="M35" s="573">
        <f t="shared" si="19"/>
        <v>0</v>
      </c>
      <c r="N35" s="573">
        <f t="shared" si="19"/>
        <v>0</v>
      </c>
      <c r="O35" s="573">
        <f t="shared" si="19"/>
        <v>0</v>
      </c>
      <c r="P35" s="573">
        <f t="shared" si="19"/>
        <v>0</v>
      </c>
      <c r="Q35" s="573">
        <f t="shared" si="19"/>
        <v>0</v>
      </c>
      <c r="R35" s="573">
        <f t="shared" si="19"/>
        <v>0</v>
      </c>
      <c r="S35" s="573">
        <f t="shared" si="19"/>
        <v>0</v>
      </c>
      <c r="T35" s="573">
        <f t="shared" si="19"/>
        <v>0</v>
      </c>
      <c r="U35" s="573">
        <f t="shared" si="19"/>
        <v>0</v>
      </c>
      <c r="V35" s="573">
        <f t="shared" si="19"/>
        <v>0</v>
      </c>
      <c r="W35" s="573">
        <f t="shared" si="19"/>
        <v>0</v>
      </c>
      <c r="X35" s="573">
        <f t="shared" si="19"/>
        <v>0</v>
      </c>
      <c r="Y35" s="573">
        <f t="shared" si="19"/>
        <v>0</v>
      </c>
      <c r="Z35" s="573">
        <f t="shared" si="19"/>
        <v>0</v>
      </c>
      <c r="AA35" s="573">
        <f t="shared" si="19"/>
        <v>0</v>
      </c>
      <c r="AB35" s="573">
        <f t="shared" si="19"/>
        <v>0</v>
      </c>
      <c r="AC35" s="573">
        <f t="shared" si="19"/>
        <v>0</v>
      </c>
      <c r="AD35" s="573">
        <f t="shared" si="19"/>
        <v>0</v>
      </c>
      <c r="AE35" s="573">
        <f t="shared" si="19"/>
        <v>0</v>
      </c>
      <c r="AF35" s="573">
        <f t="shared" si="19"/>
        <v>0</v>
      </c>
      <c r="AG35" s="573">
        <f t="shared" si="19"/>
        <v>0</v>
      </c>
      <c r="AH35" s="944"/>
    </row>
    <row r="36" spans="1:34" ht="15">
      <c r="A36" s="153" t="s">
        <v>662</v>
      </c>
      <c r="B36" s="155"/>
      <c r="C36" s="574">
        <f>'Operating Budget'!C91</f>
        <v>0</v>
      </c>
      <c r="D36" s="961">
        <f>C36*'Debt Service'!I15</f>
        <v>0</v>
      </c>
      <c r="E36" s="573">
        <f>C36</f>
        <v>0</v>
      </c>
      <c r="F36" s="573">
        <f t="shared" ref="F36:AG36" si="20">E36</f>
        <v>0</v>
      </c>
      <c r="G36" s="573">
        <f t="shared" si="20"/>
        <v>0</v>
      </c>
      <c r="H36" s="573">
        <f t="shared" si="20"/>
        <v>0</v>
      </c>
      <c r="I36" s="573">
        <f t="shared" si="20"/>
        <v>0</v>
      </c>
      <c r="J36" s="573">
        <f t="shared" si="20"/>
        <v>0</v>
      </c>
      <c r="K36" s="573">
        <f t="shared" si="20"/>
        <v>0</v>
      </c>
      <c r="L36" s="573">
        <f t="shared" si="20"/>
        <v>0</v>
      </c>
      <c r="M36" s="573">
        <f t="shared" si="20"/>
        <v>0</v>
      </c>
      <c r="N36" s="573">
        <f t="shared" si="20"/>
        <v>0</v>
      </c>
      <c r="O36" s="573">
        <f t="shared" si="20"/>
        <v>0</v>
      </c>
      <c r="P36" s="573">
        <f t="shared" si="20"/>
        <v>0</v>
      </c>
      <c r="Q36" s="573">
        <f t="shared" si="20"/>
        <v>0</v>
      </c>
      <c r="R36" s="573">
        <f t="shared" si="20"/>
        <v>0</v>
      </c>
      <c r="S36" s="573">
        <f t="shared" si="20"/>
        <v>0</v>
      </c>
      <c r="T36" s="573">
        <f t="shared" si="20"/>
        <v>0</v>
      </c>
      <c r="U36" s="573">
        <f t="shared" si="20"/>
        <v>0</v>
      </c>
      <c r="V36" s="573">
        <f t="shared" si="20"/>
        <v>0</v>
      </c>
      <c r="W36" s="573">
        <f t="shared" si="20"/>
        <v>0</v>
      </c>
      <c r="X36" s="573">
        <f t="shared" si="20"/>
        <v>0</v>
      </c>
      <c r="Y36" s="573">
        <f t="shared" si="20"/>
        <v>0</v>
      </c>
      <c r="Z36" s="573">
        <f t="shared" si="20"/>
        <v>0</v>
      </c>
      <c r="AA36" s="573">
        <f t="shared" si="20"/>
        <v>0</v>
      </c>
      <c r="AB36" s="573">
        <f t="shared" si="20"/>
        <v>0</v>
      </c>
      <c r="AC36" s="573">
        <f t="shared" si="20"/>
        <v>0</v>
      </c>
      <c r="AD36" s="573">
        <f t="shared" si="20"/>
        <v>0</v>
      </c>
      <c r="AE36" s="573">
        <f t="shared" si="20"/>
        <v>0</v>
      </c>
      <c r="AF36" s="573">
        <f t="shared" si="20"/>
        <v>0</v>
      </c>
      <c r="AG36" s="573">
        <f t="shared" si="20"/>
        <v>0</v>
      </c>
      <c r="AH36" s="944"/>
    </row>
    <row r="37" spans="1:34" ht="15">
      <c r="A37" s="153" t="s">
        <v>211</v>
      </c>
      <c r="B37" s="155"/>
      <c r="C37" s="574">
        <f>'Operating Budget'!C92</f>
        <v>0</v>
      </c>
      <c r="D37" s="961">
        <f>C37*'Debt Service'!I15</f>
        <v>0</v>
      </c>
      <c r="E37" s="573">
        <f>C37</f>
        <v>0</v>
      </c>
      <c r="F37" s="573">
        <f t="shared" ref="F37:AG37" si="21">E37</f>
        <v>0</v>
      </c>
      <c r="G37" s="573">
        <f t="shared" si="21"/>
        <v>0</v>
      </c>
      <c r="H37" s="573">
        <f t="shared" si="21"/>
        <v>0</v>
      </c>
      <c r="I37" s="573">
        <f t="shared" si="21"/>
        <v>0</v>
      </c>
      <c r="J37" s="573">
        <f t="shared" si="21"/>
        <v>0</v>
      </c>
      <c r="K37" s="573">
        <f t="shared" si="21"/>
        <v>0</v>
      </c>
      <c r="L37" s="573">
        <f t="shared" si="21"/>
        <v>0</v>
      </c>
      <c r="M37" s="573">
        <f t="shared" si="21"/>
        <v>0</v>
      </c>
      <c r="N37" s="573">
        <f t="shared" si="21"/>
        <v>0</v>
      </c>
      <c r="O37" s="573">
        <f t="shared" si="21"/>
        <v>0</v>
      </c>
      <c r="P37" s="573">
        <f t="shared" si="21"/>
        <v>0</v>
      </c>
      <c r="Q37" s="573">
        <f t="shared" si="21"/>
        <v>0</v>
      </c>
      <c r="R37" s="573">
        <f t="shared" si="21"/>
        <v>0</v>
      </c>
      <c r="S37" s="573">
        <f t="shared" si="21"/>
        <v>0</v>
      </c>
      <c r="T37" s="573">
        <f t="shared" si="21"/>
        <v>0</v>
      </c>
      <c r="U37" s="573">
        <f t="shared" si="21"/>
        <v>0</v>
      </c>
      <c r="V37" s="573">
        <f t="shared" si="21"/>
        <v>0</v>
      </c>
      <c r="W37" s="573">
        <f t="shared" si="21"/>
        <v>0</v>
      </c>
      <c r="X37" s="573">
        <f t="shared" si="21"/>
        <v>0</v>
      </c>
      <c r="Y37" s="573">
        <f t="shared" si="21"/>
        <v>0</v>
      </c>
      <c r="Z37" s="573">
        <f t="shared" si="21"/>
        <v>0</v>
      </c>
      <c r="AA37" s="573">
        <f t="shared" si="21"/>
        <v>0</v>
      </c>
      <c r="AB37" s="573">
        <f t="shared" si="21"/>
        <v>0</v>
      </c>
      <c r="AC37" s="573">
        <f t="shared" si="21"/>
        <v>0</v>
      </c>
      <c r="AD37" s="573">
        <f t="shared" si="21"/>
        <v>0</v>
      </c>
      <c r="AE37" s="573">
        <f t="shared" si="21"/>
        <v>0</v>
      </c>
      <c r="AF37" s="573">
        <f t="shared" si="21"/>
        <v>0</v>
      </c>
      <c r="AG37" s="573">
        <f t="shared" si="21"/>
        <v>0</v>
      </c>
      <c r="AH37" s="944"/>
    </row>
    <row r="38" spans="1:34" ht="15">
      <c r="A38" s="968" t="s">
        <v>847</v>
      </c>
      <c r="B38" s="969"/>
      <c r="C38" s="572">
        <f t="shared" ref="C38:AG38" si="22">C28-SUM(C30:C37)</f>
        <v>0</v>
      </c>
      <c r="D38" s="572">
        <f t="shared" si="22"/>
        <v>0</v>
      </c>
      <c r="E38" s="572">
        <f t="shared" si="22"/>
        <v>0</v>
      </c>
      <c r="F38" s="572">
        <f t="shared" si="22"/>
        <v>0</v>
      </c>
      <c r="G38" s="572">
        <f t="shared" si="22"/>
        <v>0</v>
      </c>
      <c r="H38" s="572">
        <f t="shared" si="22"/>
        <v>0</v>
      </c>
      <c r="I38" s="572">
        <f t="shared" si="22"/>
        <v>0</v>
      </c>
      <c r="J38" s="572">
        <f t="shared" si="22"/>
        <v>0</v>
      </c>
      <c r="K38" s="572">
        <f t="shared" si="22"/>
        <v>0</v>
      </c>
      <c r="L38" s="572">
        <f t="shared" si="22"/>
        <v>0</v>
      </c>
      <c r="M38" s="572">
        <f t="shared" si="22"/>
        <v>0</v>
      </c>
      <c r="N38" s="572">
        <f t="shared" si="22"/>
        <v>0</v>
      </c>
      <c r="O38" s="572">
        <f t="shared" si="22"/>
        <v>0</v>
      </c>
      <c r="P38" s="572">
        <f t="shared" si="22"/>
        <v>0</v>
      </c>
      <c r="Q38" s="572">
        <f t="shared" si="22"/>
        <v>0</v>
      </c>
      <c r="R38" s="572">
        <f t="shared" si="22"/>
        <v>0</v>
      </c>
      <c r="S38" s="572">
        <f t="shared" si="22"/>
        <v>0</v>
      </c>
      <c r="T38" s="572">
        <f t="shared" si="22"/>
        <v>0</v>
      </c>
      <c r="U38" s="572">
        <f t="shared" si="22"/>
        <v>0</v>
      </c>
      <c r="V38" s="572">
        <f t="shared" si="22"/>
        <v>0</v>
      </c>
      <c r="W38" s="572">
        <f t="shared" si="22"/>
        <v>0</v>
      </c>
      <c r="X38" s="572">
        <f t="shared" si="22"/>
        <v>0</v>
      </c>
      <c r="Y38" s="572">
        <f t="shared" si="22"/>
        <v>0</v>
      </c>
      <c r="Z38" s="572">
        <f t="shared" si="22"/>
        <v>0</v>
      </c>
      <c r="AA38" s="572">
        <f t="shared" si="22"/>
        <v>0</v>
      </c>
      <c r="AB38" s="572">
        <f t="shared" si="22"/>
        <v>0</v>
      </c>
      <c r="AC38" s="572">
        <f t="shared" si="22"/>
        <v>0</v>
      </c>
      <c r="AD38" s="572">
        <f t="shared" si="22"/>
        <v>0</v>
      </c>
      <c r="AE38" s="572">
        <f t="shared" si="22"/>
        <v>0</v>
      </c>
      <c r="AF38" s="572">
        <f t="shared" si="22"/>
        <v>0</v>
      </c>
      <c r="AG38" s="572">
        <f t="shared" si="22"/>
        <v>0</v>
      </c>
      <c r="AH38" s="944"/>
    </row>
    <row r="39" spans="1:34" ht="15">
      <c r="A39" s="947"/>
      <c r="B39" s="948"/>
      <c r="C39" s="949"/>
      <c r="D39" s="946">
        <f>C39</f>
        <v>0</v>
      </c>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944"/>
    </row>
    <row r="40" spans="1:34" ht="15">
      <c r="A40" s="972" t="s">
        <v>706</v>
      </c>
      <c r="B40" s="973"/>
      <c r="C40" s="1038">
        <f>IF(C30&gt;0,(C28-SUM(C32:C37))/C30,0)</f>
        <v>0</v>
      </c>
      <c r="D40" s="1038">
        <f>IF(D30&gt;0,(D28-SUM(D32:D37))/D30,0)</f>
        <v>0</v>
      </c>
      <c r="E40" s="629">
        <f t="shared" ref="E40:AG40" si="23">IF(E30&gt;0,(E28-SUM(E32:E37))/E30,0)</f>
        <v>0</v>
      </c>
      <c r="F40" s="629">
        <f t="shared" si="23"/>
        <v>0</v>
      </c>
      <c r="G40" s="629">
        <f t="shared" si="23"/>
        <v>0</v>
      </c>
      <c r="H40" s="629">
        <f t="shared" si="23"/>
        <v>0</v>
      </c>
      <c r="I40" s="629">
        <f t="shared" si="23"/>
        <v>0</v>
      </c>
      <c r="J40" s="629">
        <f t="shared" si="23"/>
        <v>0</v>
      </c>
      <c r="K40" s="629">
        <f t="shared" si="23"/>
        <v>0</v>
      </c>
      <c r="L40" s="629">
        <f t="shared" si="23"/>
        <v>0</v>
      </c>
      <c r="M40" s="629">
        <f t="shared" si="23"/>
        <v>0</v>
      </c>
      <c r="N40" s="629">
        <f t="shared" si="23"/>
        <v>0</v>
      </c>
      <c r="O40" s="629">
        <f t="shared" si="23"/>
        <v>0</v>
      </c>
      <c r="P40" s="629">
        <f t="shared" si="23"/>
        <v>0</v>
      </c>
      <c r="Q40" s="629">
        <f t="shared" si="23"/>
        <v>0</v>
      </c>
      <c r="R40" s="629">
        <f t="shared" si="23"/>
        <v>0</v>
      </c>
      <c r="S40" s="629">
        <f t="shared" si="23"/>
        <v>0</v>
      </c>
      <c r="T40" s="629">
        <f t="shared" si="23"/>
        <v>0</v>
      </c>
      <c r="U40" s="629">
        <f t="shared" si="23"/>
        <v>0</v>
      </c>
      <c r="V40" s="629">
        <f t="shared" si="23"/>
        <v>0</v>
      </c>
      <c r="W40" s="629">
        <f t="shared" si="23"/>
        <v>0</v>
      </c>
      <c r="X40" s="629">
        <f t="shared" si="23"/>
        <v>0</v>
      </c>
      <c r="Y40" s="629">
        <f t="shared" si="23"/>
        <v>0</v>
      </c>
      <c r="Z40" s="629">
        <f t="shared" si="23"/>
        <v>0</v>
      </c>
      <c r="AA40" s="629">
        <f t="shared" si="23"/>
        <v>0</v>
      </c>
      <c r="AB40" s="629">
        <f t="shared" si="23"/>
        <v>0</v>
      </c>
      <c r="AC40" s="629">
        <f t="shared" si="23"/>
        <v>0</v>
      </c>
      <c r="AD40" s="629">
        <f t="shared" si="23"/>
        <v>0</v>
      </c>
      <c r="AE40" s="629">
        <f t="shared" si="23"/>
        <v>0</v>
      </c>
      <c r="AF40" s="629">
        <f t="shared" si="23"/>
        <v>0</v>
      </c>
      <c r="AG40" s="629">
        <f t="shared" si="23"/>
        <v>0</v>
      </c>
      <c r="AH40" s="944"/>
    </row>
    <row r="41" spans="1:34" ht="15">
      <c r="A41" s="972"/>
      <c r="B41" s="973"/>
      <c r="C41" s="949"/>
      <c r="D41" s="949"/>
      <c r="E41" s="949"/>
      <c r="F41" s="949"/>
      <c r="G41" s="949"/>
      <c r="H41" s="949"/>
      <c r="I41" s="949"/>
      <c r="J41" s="949"/>
      <c r="K41" s="949"/>
      <c r="L41" s="949"/>
      <c r="M41" s="949"/>
      <c r="N41" s="949"/>
      <c r="O41" s="949"/>
      <c r="P41" s="949"/>
      <c r="Q41" s="949"/>
      <c r="R41" s="949"/>
      <c r="S41" s="949"/>
      <c r="T41" s="949"/>
      <c r="U41" s="949"/>
      <c r="V41" s="949"/>
      <c r="W41" s="949"/>
      <c r="X41" s="949"/>
      <c r="Y41" s="949"/>
      <c r="Z41" s="949"/>
      <c r="AA41" s="949"/>
      <c r="AB41" s="949"/>
      <c r="AC41" s="949"/>
      <c r="AD41" s="949"/>
      <c r="AE41" s="949"/>
      <c r="AF41" s="949"/>
      <c r="AG41" s="949"/>
      <c r="AH41" s="944"/>
    </row>
    <row r="42" spans="1:34" ht="15">
      <c r="A42" s="968" t="s">
        <v>850</v>
      </c>
      <c r="B42" s="969"/>
      <c r="C42" s="572">
        <f t="shared" ref="C42:AG42" si="24">C38</f>
        <v>0</v>
      </c>
      <c r="D42" s="572">
        <f t="shared" si="24"/>
        <v>0</v>
      </c>
      <c r="E42" s="572">
        <f t="shared" si="24"/>
        <v>0</v>
      </c>
      <c r="F42" s="572">
        <f t="shared" si="24"/>
        <v>0</v>
      </c>
      <c r="G42" s="572">
        <f t="shared" si="24"/>
        <v>0</v>
      </c>
      <c r="H42" s="572">
        <f t="shared" si="24"/>
        <v>0</v>
      </c>
      <c r="I42" s="572">
        <f t="shared" si="24"/>
        <v>0</v>
      </c>
      <c r="J42" s="572">
        <f t="shared" si="24"/>
        <v>0</v>
      </c>
      <c r="K42" s="572">
        <f t="shared" si="24"/>
        <v>0</v>
      </c>
      <c r="L42" s="572">
        <f t="shared" si="24"/>
        <v>0</v>
      </c>
      <c r="M42" s="572">
        <f t="shared" si="24"/>
        <v>0</v>
      </c>
      <c r="N42" s="572">
        <f t="shared" si="24"/>
        <v>0</v>
      </c>
      <c r="O42" s="572">
        <f t="shared" si="24"/>
        <v>0</v>
      </c>
      <c r="P42" s="572">
        <f t="shared" si="24"/>
        <v>0</v>
      </c>
      <c r="Q42" s="572">
        <f t="shared" si="24"/>
        <v>0</v>
      </c>
      <c r="R42" s="572">
        <f t="shared" si="24"/>
        <v>0</v>
      </c>
      <c r="S42" s="572">
        <f t="shared" si="24"/>
        <v>0</v>
      </c>
      <c r="T42" s="572">
        <f t="shared" si="24"/>
        <v>0</v>
      </c>
      <c r="U42" s="572">
        <f t="shared" si="24"/>
        <v>0</v>
      </c>
      <c r="V42" s="572">
        <f t="shared" si="24"/>
        <v>0</v>
      </c>
      <c r="W42" s="572">
        <f t="shared" si="24"/>
        <v>0</v>
      </c>
      <c r="X42" s="572">
        <f t="shared" si="24"/>
        <v>0</v>
      </c>
      <c r="Y42" s="572">
        <f t="shared" si="24"/>
        <v>0</v>
      </c>
      <c r="Z42" s="572">
        <f t="shared" si="24"/>
        <v>0</v>
      </c>
      <c r="AA42" s="572">
        <f t="shared" si="24"/>
        <v>0</v>
      </c>
      <c r="AB42" s="572">
        <f t="shared" si="24"/>
        <v>0</v>
      </c>
      <c r="AC42" s="572">
        <f t="shared" si="24"/>
        <v>0</v>
      </c>
      <c r="AD42" s="572">
        <f t="shared" si="24"/>
        <v>0</v>
      </c>
      <c r="AE42" s="572">
        <f t="shared" si="24"/>
        <v>0</v>
      </c>
      <c r="AF42" s="572">
        <f t="shared" si="24"/>
        <v>0</v>
      </c>
      <c r="AG42" s="572">
        <f t="shared" si="24"/>
        <v>0</v>
      </c>
      <c r="AH42" s="944"/>
    </row>
    <row r="43" spans="1:34" ht="14.25">
      <c r="A43" s="969" t="s">
        <v>849</v>
      </c>
      <c r="B43" s="1033"/>
      <c r="C43" s="1034"/>
      <c r="D43" s="1034"/>
      <c r="E43" s="1034"/>
      <c r="F43" s="1034"/>
      <c r="G43" s="1034"/>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944"/>
    </row>
    <row r="44" spans="1:34" ht="14.25">
      <c r="A44" s="969" t="s">
        <v>149</v>
      </c>
      <c r="B44" s="1032">
        <v>3.5000000000000003E-2</v>
      </c>
      <c r="C44" s="1031">
        <f>'Operating Budget'!C106</f>
        <v>0</v>
      </c>
      <c r="D44" s="572">
        <f>C44*(1+$B$44)</f>
        <v>0</v>
      </c>
      <c r="E44" s="572">
        <f t="shared" ref="E44:AG44" si="25">D44*(1+$B$44)</f>
        <v>0</v>
      </c>
      <c r="F44" s="572">
        <f t="shared" si="25"/>
        <v>0</v>
      </c>
      <c r="G44" s="572">
        <f t="shared" si="25"/>
        <v>0</v>
      </c>
      <c r="H44" s="572">
        <f t="shared" si="25"/>
        <v>0</v>
      </c>
      <c r="I44" s="572">
        <f t="shared" si="25"/>
        <v>0</v>
      </c>
      <c r="J44" s="572">
        <f t="shared" si="25"/>
        <v>0</v>
      </c>
      <c r="K44" s="572">
        <f t="shared" si="25"/>
        <v>0</v>
      </c>
      <c r="L44" s="572">
        <f t="shared" si="25"/>
        <v>0</v>
      </c>
      <c r="M44" s="572">
        <f t="shared" si="25"/>
        <v>0</v>
      </c>
      <c r="N44" s="572">
        <f t="shared" si="25"/>
        <v>0</v>
      </c>
      <c r="O44" s="572">
        <f t="shared" si="25"/>
        <v>0</v>
      </c>
      <c r="P44" s="572">
        <f t="shared" si="25"/>
        <v>0</v>
      </c>
      <c r="Q44" s="572">
        <f t="shared" si="25"/>
        <v>0</v>
      </c>
      <c r="R44" s="572">
        <f t="shared" si="25"/>
        <v>0</v>
      </c>
      <c r="S44" s="572">
        <f t="shared" si="25"/>
        <v>0</v>
      </c>
      <c r="T44" s="572">
        <f t="shared" si="25"/>
        <v>0</v>
      </c>
      <c r="U44" s="572">
        <f t="shared" si="25"/>
        <v>0</v>
      </c>
      <c r="V44" s="572">
        <f t="shared" si="25"/>
        <v>0</v>
      </c>
      <c r="W44" s="572">
        <f t="shared" si="25"/>
        <v>0</v>
      </c>
      <c r="X44" s="572">
        <f t="shared" si="25"/>
        <v>0</v>
      </c>
      <c r="Y44" s="572">
        <f t="shared" si="25"/>
        <v>0</v>
      </c>
      <c r="Z44" s="572">
        <f t="shared" si="25"/>
        <v>0</v>
      </c>
      <c r="AA44" s="572">
        <f t="shared" si="25"/>
        <v>0</v>
      </c>
      <c r="AB44" s="572">
        <f t="shared" si="25"/>
        <v>0</v>
      </c>
      <c r="AC44" s="572">
        <f t="shared" si="25"/>
        <v>0</v>
      </c>
      <c r="AD44" s="572">
        <f t="shared" si="25"/>
        <v>0</v>
      </c>
      <c r="AE44" s="572">
        <f t="shared" si="25"/>
        <v>0</v>
      </c>
      <c r="AF44" s="572">
        <f t="shared" si="25"/>
        <v>0</v>
      </c>
      <c r="AG44" s="572">
        <f t="shared" si="25"/>
        <v>0</v>
      </c>
      <c r="AH44" s="944"/>
    </row>
    <row r="45" spans="1:34" ht="14.25">
      <c r="A45" s="969" t="s">
        <v>851</v>
      </c>
      <c r="B45" s="1033"/>
      <c r="C45" s="1034"/>
      <c r="D45" s="1034"/>
      <c r="E45" s="1034"/>
      <c r="F45" s="1034"/>
      <c r="G45" s="1034"/>
      <c r="H45" s="1034"/>
      <c r="I45" s="1034"/>
      <c r="J45" s="1034"/>
      <c r="K45" s="1034"/>
      <c r="L45" s="1034"/>
      <c r="M45" s="1034"/>
      <c r="N45" s="1034"/>
      <c r="O45" s="1034"/>
      <c r="P45" s="1034"/>
      <c r="Q45" s="1034"/>
      <c r="R45" s="1034"/>
      <c r="S45" s="1034"/>
      <c r="T45" s="1034"/>
      <c r="U45" s="1034"/>
      <c r="V45" s="1034"/>
      <c r="W45" s="1034"/>
      <c r="X45" s="1034"/>
      <c r="Y45" s="1034"/>
      <c r="Z45" s="1034"/>
      <c r="AA45" s="1034"/>
      <c r="AB45" s="1034"/>
      <c r="AC45" s="1034"/>
      <c r="AD45" s="1034"/>
      <c r="AE45" s="1034"/>
      <c r="AF45" s="1034"/>
      <c r="AG45" s="1034"/>
      <c r="AH45" s="944"/>
    </row>
    <row r="46" spans="1:34" ht="14.25">
      <c r="A46" s="969" t="s">
        <v>698</v>
      </c>
      <c r="B46" s="1033"/>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944"/>
    </row>
    <row r="47" spans="1:34" ht="14.25">
      <c r="A47" s="969" t="s">
        <v>698</v>
      </c>
      <c r="B47" s="1033"/>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944"/>
    </row>
    <row r="48" spans="1:34" ht="15">
      <c r="A48" s="968" t="s">
        <v>852</v>
      </c>
      <c r="B48" s="969"/>
      <c r="C48" s="572">
        <f>C42-SUM(C43:C47)</f>
        <v>0</v>
      </c>
      <c r="D48" s="572">
        <f t="shared" ref="D48:AG48" si="26">D42-SUM(D43:D47)</f>
        <v>0</v>
      </c>
      <c r="E48" s="572">
        <f t="shared" si="26"/>
        <v>0</v>
      </c>
      <c r="F48" s="572">
        <f t="shared" si="26"/>
        <v>0</v>
      </c>
      <c r="G48" s="572">
        <f t="shared" si="26"/>
        <v>0</v>
      </c>
      <c r="H48" s="572">
        <f t="shared" si="26"/>
        <v>0</v>
      </c>
      <c r="I48" s="572">
        <f t="shared" si="26"/>
        <v>0</v>
      </c>
      <c r="J48" s="572">
        <f t="shared" si="26"/>
        <v>0</v>
      </c>
      <c r="K48" s="572">
        <f t="shared" si="26"/>
        <v>0</v>
      </c>
      <c r="L48" s="572">
        <f t="shared" si="26"/>
        <v>0</v>
      </c>
      <c r="M48" s="572">
        <f t="shared" si="26"/>
        <v>0</v>
      </c>
      <c r="N48" s="572">
        <f t="shared" si="26"/>
        <v>0</v>
      </c>
      <c r="O48" s="572">
        <f t="shared" si="26"/>
        <v>0</v>
      </c>
      <c r="P48" s="572">
        <f t="shared" si="26"/>
        <v>0</v>
      </c>
      <c r="Q48" s="572">
        <f t="shared" si="26"/>
        <v>0</v>
      </c>
      <c r="R48" s="572">
        <f t="shared" si="26"/>
        <v>0</v>
      </c>
      <c r="S48" s="572">
        <f t="shared" si="26"/>
        <v>0</v>
      </c>
      <c r="T48" s="572">
        <f t="shared" si="26"/>
        <v>0</v>
      </c>
      <c r="U48" s="572">
        <f t="shared" si="26"/>
        <v>0</v>
      </c>
      <c r="V48" s="572">
        <f t="shared" si="26"/>
        <v>0</v>
      </c>
      <c r="W48" s="572">
        <f t="shared" si="26"/>
        <v>0</v>
      </c>
      <c r="X48" s="572">
        <f t="shared" si="26"/>
        <v>0</v>
      </c>
      <c r="Y48" s="572">
        <f t="shared" si="26"/>
        <v>0</v>
      </c>
      <c r="Z48" s="572">
        <f t="shared" si="26"/>
        <v>0</v>
      </c>
      <c r="AA48" s="572">
        <f t="shared" si="26"/>
        <v>0</v>
      </c>
      <c r="AB48" s="572">
        <f t="shared" si="26"/>
        <v>0</v>
      </c>
      <c r="AC48" s="572">
        <f t="shared" si="26"/>
        <v>0</v>
      </c>
      <c r="AD48" s="572">
        <f t="shared" si="26"/>
        <v>0</v>
      </c>
      <c r="AE48" s="572">
        <f t="shared" si="26"/>
        <v>0</v>
      </c>
      <c r="AF48" s="572">
        <f t="shared" si="26"/>
        <v>0</v>
      </c>
      <c r="AG48" s="572">
        <f t="shared" si="26"/>
        <v>0</v>
      </c>
      <c r="AH48" s="944"/>
    </row>
    <row r="49" spans="1:34" ht="14.25">
      <c r="A49" s="973"/>
      <c r="B49" s="973"/>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944"/>
    </row>
    <row r="50" spans="1:34" ht="15">
      <c r="A50" s="972"/>
      <c r="B50"/>
      <c r="C50" s="1037"/>
    </row>
    <row r="51" spans="1:34">
      <c r="A51" s="5" t="s">
        <v>175</v>
      </c>
      <c r="B51" s="974" t="str">
        <f>IF(COUNTIF(C38:AG38,"&lt;0"),"YES","NO")</f>
        <v>NO</v>
      </c>
      <c r="C51" s="486"/>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row>
    <row r="52" spans="1:34">
      <c r="A52" s="5" t="s">
        <v>176</v>
      </c>
      <c r="B52" s="5"/>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row>
    <row r="53" spans="1:34">
      <c r="A53"/>
      <c r="B53"/>
    </row>
    <row r="54" spans="1:34">
      <c r="A54" t="s">
        <v>853</v>
      </c>
      <c r="B54" s="974" t="str">
        <f>IF(COUNTIF(C40:AG40,"&lt;1.1"),"NO","YES")</f>
        <v>NO</v>
      </c>
      <c r="C54" s="1037"/>
    </row>
    <row r="55" spans="1:34">
      <c r="C55" s="1037"/>
    </row>
    <row r="56" spans="1:34">
      <c r="A56" s="715" t="s">
        <v>848</v>
      </c>
      <c r="C56" s="1037"/>
    </row>
    <row r="57" spans="1:34">
      <c r="D57" s="1037"/>
      <c r="F57"/>
    </row>
    <row r="58" spans="1:34">
      <c r="C58" s="1039"/>
      <c r="D58" s="1037"/>
    </row>
    <row r="59" spans="1:34">
      <c r="C59" s="1040"/>
    </row>
  </sheetData>
  <sheetProtection algorithmName="SHA-512" hashValue="S6UxbRJXpafUmkaHhRkYiW87cg0tV0inmZYg4w4o3XlqHFEIaWCPTXPD1ETyHsxXisjFFBgtv/hMH70C7aUfvg==" saltValue="uG/7DcSfdFD7LpswvdtAIQ==" spinCount="100000" sheet="1" formatColumns="0" formatRows="0" insertRows="0"/>
  <protectedRanges>
    <protectedRange password="DD74" sqref="B3:B5 A15:C17 C14 A25:C27 A33:C37" name="Range1_1"/>
  </protectedRanges>
  <mergeCells count="3">
    <mergeCell ref="B3:E3"/>
    <mergeCell ref="B4:E4"/>
    <mergeCell ref="B5:E5"/>
  </mergeCells>
  <phoneticPr fontId="19" type="noConversion"/>
  <pageMargins left="0.25" right="0.25" top="0.75" bottom="0.75" header="0.3" footer="0.3"/>
  <pageSetup paperSize="3" scale="4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BC26A-ADDD-5441-9668-8B08F966B250}">
  <dimension ref="A1:K492"/>
  <sheetViews>
    <sheetView zoomScaleNormal="100" workbookViewId="0">
      <selection activeCell="B17" sqref="B17"/>
    </sheetView>
  </sheetViews>
  <sheetFormatPr defaultColWidth="10.85546875" defaultRowHeight="12.75"/>
  <cols>
    <col min="1" max="1" width="21" bestFit="1" customWidth="1"/>
    <col min="2" max="2" width="15.5703125" bestFit="1" customWidth="1"/>
    <col min="3" max="3" width="17.140625" customWidth="1"/>
    <col min="4" max="4" width="12.5703125" style="520" bestFit="1" customWidth="1"/>
    <col min="5" max="5" width="12.85546875" customWidth="1"/>
    <col min="6" max="6" width="14.5703125" bestFit="1" customWidth="1"/>
    <col min="7" max="7" width="13.140625" bestFit="1" customWidth="1"/>
    <col min="8" max="8" width="32.28515625" customWidth="1"/>
    <col min="9" max="9" width="16.42578125" style="520" customWidth="1"/>
    <col min="10" max="10" width="10.85546875" style="520"/>
    <col min="11" max="11" width="25.5703125" style="520" customWidth="1"/>
    <col min="12" max="16384" width="10.85546875" style="520"/>
  </cols>
  <sheetData>
    <row r="1" spans="1:10" ht="18.95" customHeight="1" thickBot="1">
      <c r="A1" s="6" t="s">
        <v>364</v>
      </c>
      <c r="B1" s="6" t="str">
        <f>'Application Form'!B4:F4</f>
        <v>Your Project Name Here</v>
      </c>
      <c r="I1"/>
    </row>
    <row r="2" spans="1:10" ht="30.95" customHeight="1">
      <c r="A2" s="191" t="s">
        <v>634</v>
      </c>
      <c r="H2" s="723" t="s">
        <v>798</v>
      </c>
      <c r="I2" s="729"/>
    </row>
    <row r="3" spans="1:10">
      <c r="C3" s="191" t="s">
        <v>771</v>
      </c>
      <c r="D3" s="768">
        <v>6</v>
      </c>
      <c r="E3" s="191" t="s">
        <v>772</v>
      </c>
      <c r="F3" s="721">
        <f>(13-D3)*B7</f>
        <v>0</v>
      </c>
      <c r="H3" s="724" t="s">
        <v>682</v>
      </c>
      <c r="I3" s="730">
        <f>'30 Year Proforma'!C28</f>
        <v>0</v>
      </c>
      <c r="J3" s="715"/>
    </row>
    <row r="4" spans="1:10">
      <c r="A4" s="191" t="s">
        <v>635</v>
      </c>
      <c r="B4" s="596">
        <f>'Financial Summary'!G24</f>
        <v>0</v>
      </c>
      <c r="D4"/>
      <c r="H4" s="724" t="s">
        <v>685</v>
      </c>
      <c r="I4" s="730">
        <f>'30 Year Proforma'!C35</f>
        <v>0</v>
      </c>
    </row>
    <row r="5" spans="1:10">
      <c r="A5" s="191" t="s">
        <v>636</v>
      </c>
      <c r="B5" s="720">
        <f>'Financial Summary'!H24</f>
        <v>0</v>
      </c>
      <c r="D5"/>
      <c r="H5" s="724" t="s">
        <v>683</v>
      </c>
      <c r="I5" s="730">
        <f>SUM('30 Year Proforma'!C32:C37)</f>
        <v>0</v>
      </c>
    </row>
    <row r="6" spans="1:10">
      <c r="A6" s="191" t="s">
        <v>637</v>
      </c>
      <c r="B6">
        <f>'Financial Summary'!J24*12</f>
        <v>0</v>
      </c>
      <c r="D6"/>
      <c r="H6" s="724" t="s">
        <v>664</v>
      </c>
      <c r="I6" s="730">
        <f>I3-I5-I4*I7</f>
        <v>0</v>
      </c>
    </row>
    <row r="7" spans="1:10">
      <c r="A7" s="191" t="s">
        <v>638</v>
      </c>
      <c r="B7" s="721">
        <f>IF(B4&gt;0,PMT(B5/12,B6,-B4),0)</f>
        <v>0</v>
      </c>
      <c r="D7"/>
      <c r="H7" s="724" t="s">
        <v>655</v>
      </c>
      <c r="I7" s="731">
        <v>1.1499999999999999</v>
      </c>
    </row>
    <row r="8" spans="1:10">
      <c r="A8" s="191" t="s">
        <v>756</v>
      </c>
      <c r="B8" s="721">
        <f>B7*12</f>
        <v>0</v>
      </c>
      <c r="D8"/>
      <c r="H8" s="724" t="s">
        <v>684</v>
      </c>
      <c r="I8" s="730">
        <f>I6/I7</f>
        <v>0</v>
      </c>
    </row>
    <row r="9" spans="1:10">
      <c r="D9"/>
      <c r="H9" s="724" t="s">
        <v>653</v>
      </c>
      <c r="I9" s="732">
        <f>B5</f>
        <v>0</v>
      </c>
    </row>
    <row r="10" spans="1:10">
      <c r="B10" s="191" t="s">
        <v>641</v>
      </c>
      <c r="C10" s="191" t="s">
        <v>639</v>
      </c>
      <c r="D10" s="191" t="s">
        <v>636</v>
      </c>
      <c r="E10" s="191" t="s">
        <v>635</v>
      </c>
      <c r="F10" s="191" t="s">
        <v>640</v>
      </c>
      <c r="H10" s="724" t="s">
        <v>654</v>
      </c>
      <c r="I10" s="731">
        <f>B6</f>
        <v>0</v>
      </c>
    </row>
    <row r="11" spans="1:10">
      <c r="B11">
        <v>1</v>
      </c>
      <c r="C11" s="722">
        <f>IF(B11&lt;=$B$6,$B$7,0)</f>
        <v>0</v>
      </c>
      <c r="D11" s="722">
        <f>$B$4*$B$5/12</f>
        <v>0</v>
      </c>
      <c r="E11" s="722">
        <f>C11-D11</f>
        <v>0</v>
      </c>
      <c r="F11" s="722">
        <f>$B$4-E11</f>
        <v>0</v>
      </c>
      <c r="G11" s="721"/>
      <c r="H11" s="725"/>
      <c r="I11" s="731"/>
    </row>
    <row r="12" spans="1:10" ht="13.5" thickBot="1">
      <c r="B12">
        <f>B11+1</f>
        <v>2</v>
      </c>
      <c r="C12" s="722">
        <f>IF(B12&lt;=$B$6,$B$7,0)</f>
        <v>0</v>
      </c>
      <c r="D12" s="722">
        <f>F11*$B$5/12</f>
        <v>0</v>
      </c>
      <c r="E12" s="722">
        <f>C12-D12</f>
        <v>0</v>
      </c>
      <c r="F12" s="722">
        <f>F11-E12</f>
        <v>0</v>
      </c>
      <c r="H12" s="726" t="s">
        <v>681</v>
      </c>
      <c r="I12" s="733">
        <f>PV(I9/12,I10,-I8/12)</f>
        <v>0</v>
      </c>
    </row>
    <row r="13" spans="1:10">
      <c r="B13">
        <f t="shared" ref="B13:B76" si="0">B12+1</f>
        <v>3</v>
      </c>
      <c r="C13" s="722">
        <f t="shared" ref="C13:C76" si="1">IF(B13&lt;=$B$6,$B$7,0)</f>
        <v>0</v>
      </c>
      <c r="D13" s="722">
        <f t="shared" ref="D13:D76" si="2">F12*$B$5/12</f>
        <v>0</v>
      </c>
      <c r="E13" s="722">
        <f t="shared" ref="E13:E76" si="3">C13-D13</f>
        <v>0</v>
      </c>
      <c r="F13" s="722">
        <f t="shared" ref="F13:F76" si="4">F12-E13</f>
        <v>0</v>
      </c>
    </row>
    <row r="14" spans="1:10" ht="13.5" thickBot="1">
      <c r="B14">
        <f t="shared" si="0"/>
        <v>4</v>
      </c>
      <c r="C14" s="722">
        <f t="shared" si="1"/>
        <v>0</v>
      </c>
      <c r="D14" s="722">
        <f t="shared" si="2"/>
        <v>0</v>
      </c>
      <c r="E14" s="722">
        <f t="shared" si="3"/>
        <v>0</v>
      </c>
      <c r="F14" s="722">
        <f t="shared" si="4"/>
        <v>0</v>
      </c>
    </row>
    <row r="15" spans="1:10" ht="25.5">
      <c r="B15">
        <f t="shared" si="0"/>
        <v>5</v>
      </c>
      <c r="C15" s="722">
        <f t="shared" si="1"/>
        <v>0</v>
      </c>
      <c r="D15" s="722">
        <f t="shared" si="2"/>
        <v>0</v>
      </c>
      <c r="E15" s="722">
        <f t="shared" si="3"/>
        <v>0</v>
      </c>
      <c r="F15" s="722">
        <f t="shared" si="4"/>
        <v>0</v>
      </c>
      <c r="H15" s="727" t="s">
        <v>700</v>
      </c>
      <c r="I15" s="718">
        <v>0.88</v>
      </c>
      <c r="J15" s="715"/>
    </row>
    <row r="16" spans="1:10" ht="13.5" thickBot="1">
      <c r="B16">
        <f t="shared" si="0"/>
        <v>6</v>
      </c>
      <c r="C16" s="722">
        <f t="shared" si="1"/>
        <v>0</v>
      </c>
      <c r="D16" s="722">
        <f t="shared" si="2"/>
        <v>0</v>
      </c>
      <c r="E16" s="722">
        <f t="shared" si="3"/>
        <v>0</v>
      </c>
      <c r="F16" s="722">
        <f t="shared" si="4"/>
        <v>0</v>
      </c>
      <c r="H16" s="728"/>
      <c r="I16" s="719"/>
    </row>
    <row r="17" spans="2:11">
      <c r="B17">
        <f t="shared" si="0"/>
        <v>7</v>
      </c>
      <c r="C17" s="722">
        <f t="shared" si="1"/>
        <v>0</v>
      </c>
      <c r="D17" s="722">
        <f t="shared" si="2"/>
        <v>0</v>
      </c>
      <c r="E17" s="722">
        <f t="shared" si="3"/>
        <v>0</v>
      </c>
      <c r="F17" s="722">
        <f t="shared" si="4"/>
        <v>0</v>
      </c>
    </row>
    <row r="18" spans="2:11">
      <c r="B18">
        <f t="shared" si="0"/>
        <v>8</v>
      </c>
      <c r="C18" s="722">
        <f t="shared" si="1"/>
        <v>0</v>
      </c>
      <c r="D18" s="722">
        <f t="shared" si="2"/>
        <v>0</v>
      </c>
      <c r="E18" s="722">
        <f t="shared" si="3"/>
        <v>0</v>
      </c>
      <c r="F18" s="722">
        <f t="shared" si="4"/>
        <v>0</v>
      </c>
    </row>
    <row r="19" spans="2:11">
      <c r="B19">
        <f t="shared" si="0"/>
        <v>9</v>
      </c>
      <c r="C19" s="722">
        <f t="shared" si="1"/>
        <v>0</v>
      </c>
      <c r="D19" s="722">
        <f t="shared" si="2"/>
        <v>0</v>
      </c>
      <c r="E19" s="722">
        <f t="shared" si="3"/>
        <v>0</v>
      </c>
      <c r="F19" s="722">
        <f t="shared" si="4"/>
        <v>0</v>
      </c>
    </row>
    <row r="20" spans="2:11">
      <c r="B20">
        <f t="shared" si="0"/>
        <v>10</v>
      </c>
      <c r="C20" s="722">
        <f t="shared" si="1"/>
        <v>0</v>
      </c>
      <c r="D20" s="722">
        <f t="shared" si="2"/>
        <v>0</v>
      </c>
      <c r="E20" s="722">
        <f t="shared" si="3"/>
        <v>0</v>
      </c>
      <c r="F20" s="722">
        <f t="shared" si="4"/>
        <v>0</v>
      </c>
      <c r="K20" s="716"/>
    </row>
    <row r="21" spans="2:11">
      <c r="B21">
        <f t="shared" si="0"/>
        <v>11</v>
      </c>
      <c r="C21" s="722">
        <f t="shared" si="1"/>
        <v>0</v>
      </c>
      <c r="D21" s="722">
        <f t="shared" si="2"/>
        <v>0</v>
      </c>
      <c r="E21" s="722">
        <f t="shared" si="3"/>
        <v>0</v>
      </c>
      <c r="F21" s="722">
        <f t="shared" si="4"/>
        <v>0</v>
      </c>
      <c r="H21" s="1041"/>
      <c r="K21" s="1041"/>
    </row>
    <row r="22" spans="2:11">
      <c r="B22">
        <f t="shared" si="0"/>
        <v>12</v>
      </c>
      <c r="C22" s="722">
        <f t="shared" si="1"/>
        <v>0</v>
      </c>
      <c r="D22" s="722">
        <f t="shared" si="2"/>
        <v>0</v>
      </c>
      <c r="E22" s="722">
        <f t="shared" si="3"/>
        <v>0</v>
      </c>
      <c r="F22" s="722">
        <f t="shared" si="4"/>
        <v>0</v>
      </c>
      <c r="H22" s="1041"/>
    </row>
    <row r="23" spans="2:11">
      <c r="B23">
        <f t="shared" si="0"/>
        <v>13</v>
      </c>
      <c r="C23" s="722">
        <f t="shared" si="1"/>
        <v>0</v>
      </c>
      <c r="D23" s="722">
        <f t="shared" si="2"/>
        <v>0</v>
      </c>
      <c r="E23" s="722">
        <f t="shared" si="3"/>
        <v>0</v>
      </c>
      <c r="F23" s="722">
        <f t="shared" si="4"/>
        <v>0</v>
      </c>
      <c r="H23" s="1041"/>
    </row>
    <row r="24" spans="2:11">
      <c r="B24">
        <f t="shared" si="0"/>
        <v>14</v>
      </c>
      <c r="C24" s="722">
        <f t="shared" si="1"/>
        <v>0</v>
      </c>
      <c r="D24" s="722">
        <f t="shared" si="2"/>
        <v>0</v>
      </c>
      <c r="E24" s="722">
        <f t="shared" si="3"/>
        <v>0</v>
      </c>
      <c r="F24" s="722">
        <f t="shared" si="4"/>
        <v>0</v>
      </c>
    </row>
    <row r="25" spans="2:11">
      <c r="B25">
        <f t="shared" si="0"/>
        <v>15</v>
      </c>
      <c r="C25" s="722">
        <f t="shared" si="1"/>
        <v>0</v>
      </c>
      <c r="D25" s="722">
        <f t="shared" si="2"/>
        <v>0</v>
      </c>
      <c r="E25" s="722">
        <f t="shared" si="3"/>
        <v>0</v>
      </c>
      <c r="F25" s="722">
        <f t="shared" si="4"/>
        <v>0</v>
      </c>
    </row>
    <row r="26" spans="2:11">
      <c r="B26">
        <f t="shared" si="0"/>
        <v>16</v>
      </c>
      <c r="C26" s="722">
        <f t="shared" si="1"/>
        <v>0</v>
      </c>
      <c r="D26" s="722">
        <f t="shared" si="2"/>
        <v>0</v>
      </c>
      <c r="E26" s="722">
        <f t="shared" si="3"/>
        <v>0</v>
      </c>
      <c r="F26" s="722">
        <f t="shared" si="4"/>
        <v>0</v>
      </c>
      <c r="H26" s="1041"/>
    </row>
    <row r="27" spans="2:11">
      <c r="B27">
        <f t="shared" si="0"/>
        <v>17</v>
      </c>
      <c r="C27" s="722">
        <f t="shared" si="1"/>
        <v>0</v>
      </c>
      <c r="D27" s="722">
        <f t="shared" si="2"/>
        <v>0</v>
      </c>
      <c r="E27" s="722">
        <f t="shared" si="3"/>
        <v>0</v>
      </c>
      <c r="F27" s="722">
        <f t="shared" si="4"/>
        <v>0</v>
      </c>
    </row>
    <row r="28" spans="2:11">
      <c r="B28">
        <f t="shared" si="0"/>
        <v>18</v>
      </c>
      <c r="C28" s="722">
        <f t="shared" si="1"/>
        <v>0</v>
      </c>
      <c r="D28" s="722">
        <f t="shared" si="2"/>
        <v>0</v>
      </c>
      <c r="E28" s="722">
        <f t="shared" si="3"/>
        <v>0</v>
      </c>
      <c r="F28" s="722">
        <f t="shared" si="4"/>
        <v>0</v>
      </c>
    </row>
    <row r="29" spans="2:11">
      <c r="B29">
        <f t="shared" si="0"/>
        <v>19</v>
      </c>
      <c r="C29" s="722">
        <f t="shared" si="1"/>
        <v>0</v>
      </c>
      <c r="D29" s="722">
        <f t="shared" si="2"/>
        <v>0</v>
      </c>
      <c r="E29" s="722">
        <f t="shared" si="3"/>
        <v>0</v>
      </c>
      <c r="F29" s="722">
        <f t="shared" si="4"/>
        <v>0</v>
      </c>
    </row>
    <row r="30" spans="2:11">
      <c r="B30">
        <f t="shared" si="0"/>
        <v>20</v>
      </c>
      <c r="C30" s="722">
        <f t="shared" si="1"/>
        <v>0</v>
      </c>
      <c r="D30" s="722">
        <f t="shared" si="2"/>
        <v>0</v>
      </c>
      <c r="E30" s="722">
        <f t="shared" si="3"/>
        <v>0</v>
      </c>
      <c r="F30" s="722">
        <f t="shared" si="4"/>
        <v>0</v>
      </c>
    </row>
    <row r="31" spans="2:11">
      <c r="B31">
        <f t="shared" si="0"/>
        <v>21</v>
      </c>
      <c r="C31" s="722">
        <f t="shared" si="1"/>
        <v>0</v>
      </c>
      <c r="D31" s="722">
        <f t="shared" si="2"/>
        <v>0</v>
      </c>
      <c r="E31" s="722">
        <f t="shared" si="3"/>
        <v>0</v>
      </c>
      <c r="F31" s="722">
        <f t="shared" si="4"/>
        <v>0</v>
      </c>
      <c r="H31" s="1041"/>
    </row>
    <row r="32" spans="2:11">
      <c r="B32">
        <f t="shared" si="0"/>
        <v>22</v>
      </c>
      <c r="C32" s="722">
        <f t="shared" si="1"/>
        <v>0</v>
      </c>
      <c r="D32" s="722">
        <f t="shared" si="2"/>
        <v>0</v>
      </c>
      <c r="E32" s="722">
        <f t="shared" si="3"/>
        <v>0</v>
      </c>
      <c r="F32" s="722">
        <f t="shared" si="4"/>
        <v>0</v>
      </c>
      <c r="H32" s="1041"/>
    </row>
    <row r="33" spans="2:8">
      <c r="B33">
        <f t="shared" si="0"/>
        <v>23</v>
      </c>
      <c r="C33" s="722">
        <f t="shared" si="1"/>
        <v>0</v>
      </c>
      <c r="D33" s="722">
        <f t="shared" si="2"/>
        <v>0</v>
      </c>
      <c r="E33" s="722">
        <f t="shared" si="3"/>
        <v>0</v>
      </c>
      <c r="F33" s="722">
        <f t="shared" si="4"/>
        <v>0</v>
      </c>
    </row>
    <row r="34" spans="2:8">
      <c r="B34">
        <f t="shared" si="0"/>
        <v>24</v>
      </c>
      <c r="C34" s="722">
        <f t="shared" si="1"/>
        <v>0</v>
      </c>
      <c r="D34" s="722">
        <f t="shared" si="2"/>
        <v>0</v>
      </c>
      <c r="E34" s="722">
        <f t="shared" si="3"/>
        <v>0</v>
      </c>
      <c r="F34" s="722">
        <f t="shared" si="4"/>
        <v>0</v>
      </c>
      <c r="H34" s="1041"/>
    </row>
    <row r="35" spans="2:8">
      <c r="B35">
        <f t="shared" si="0"/>
        <v>25</v>
      </c>
      <c r="C35" s="722">
        <f t="shared" si="1"/>
        <v>0</v>
      </c>
      <c r="D35" s="722">
        <f t="shared" si="2"/>
        <v>0</v>
      </c>
      <c r="E35" s="722">
        <f t="shared" si="3"/>
        <v>0</v>
      </c>
      <c r="F35" s="722">
        <f t="shared" si="4"/>
        <v>0</v>
      </c>
      <c r="H35" s="1041"/>
    </row>
    <row r="36" spans="2:8">
      <c r="B36">
        <f t="shared" si="0"/>
        <v>26</v>
      </c>
      <c r="C36" s="722">
        <f t="shared" si="1"/>
        <v>0</v>
      </c>
      <c r="D36" s="722">
        <f t="shared" si="2"/>
        <v>0</v>
      </c>
      <c r="E36" s="722">
        <f t="shared" si="3"/>
        <v>0</v>
      </c>
      <c r="F36" s="722">
        <f t="shared" si="4"/>
        <v>0</v>
      </c>
    </row>
    <row r="37" spans="2:8">
      <c r="B37">
        <f t="shared" si="0"/>
        <v>27</v>
      </c>
      <c r="C37" s="722">
        <f t="shared" si="1"/>
        <v>0</v>
      </c>
      <c r="D37" s="722">
        <f t="shared" si="2"/>
        <v>0</v>
      </c>
      <c r="E37" s="722">
        <f t="shared" si="3"/>
        <v>0</v>
      </c>
      <c r="F37" s="722">
        <f t="shared" si="4"/>
        <v>0</v>
      </c>
    </row>
    <row r="38" spans="2:8">
      <c r="B38">
        <f t="shared" si="0"/>
        <v>28</v>
      </c>
      <c r="C38" s="722">
        <f t="shared" si="1"/>
        <v>0</v>
      </c>
      <c r="D38" s="722">
        <f t="shared" si="2"/>
        <v>0</v>
      </c>
      <c r="E38" s="722">
        <f t="shared" si="3"/>
        <v>0</v>
      </c>
      <c r="F38" s="722">
        <f t="shared" si="4"/>
        <v>0</v>
      </c>
    </row>
    <row r="39" spans="2:8">
      <c r="B39">
        <f t="shared" si="0"/>
        <v>29</v>
      </c>
      <c r="C39" s="722">
        <f t="shared" si="1"/>
        <v>0</v>
      </c>
      <c r="D39" s="722">
        <f t="shared" si="2"/>
        <v>0</v>
      </c>
      <c r="E39" s="722">
        <f t="shared" si="3"/>
        <v>0</v>
      </c>
      <c r="F39" s="722">
        <f t="shared" si="4"/>
        <v>0</v>
      </c>
    </row>
    <row r="40" spans="2:8">
      <c r="B40">
        <f t="shared" si="0"/>
        <v>30</v>
      </c>
      <c r="C40" s="722">
        <f>IF(B40&lt;=$B$6,$B$7,0)</f>
        <v>0</v>
      </c>
      <c r="D40" s="722">
        <f t="shared" si="2"/>
        <v>0</v>
      </c>
      <c r="E40" s="722">
        <f t="shared" si="3"/>
        <v>0</v>
      </c>
      <c r="F40" s="722">
        <f t="shared" si="4"/>
        <v>0</v>
      </c>
    </row>
    <row r="41" spans="2:8">
      <c r="B41">
        <f t="shared" si="0"/>
        <v>31</v>
      </c>
      <c r="C41" s="722">
        <f>IF(B41&lt;=$B$6,$B$7,0)</f>
        <v>0</v>
      </c>
      <c r="D41" s="722">
        <f t="shared" si="2"/>
        <v>0</v>
      </c>
      <c r="E41" s="722">
        <f>C41-D41</f>
        <v>0</v>
      </c>
      <c r="F41" s="722">
        <f t="shared" si="4"/>
        <v>0</v>
      </c>
    </row>
    <row r="42" spans="2:8">
      <c r="B42">
        <f t="shared" si="0"/>
        <v>32</v>
      </c>
      <c r="C42" s="722">
        <f t="shared" si="1"/>
        <v>0</v>
      </c>
      <c r="D42" s="722">
        <f t="shared" si="2"/>
        <v>0</v>
      </c>
      <c r="E42" s="722">
        <f t="shared" si="3"/>
        <v>0</v>
      </c>
      <c r="F42" s="722">
        <f t="shared" si="4"/>
        <v>0</v>
      </c>
    </row>
    <row r="43" spans="2:8">
      <c r="B43">
        <f t="shared" si="0"/>
        <v>33</v>
      </c>
      <c r="C43" s="722">
        <f t="shared" si="1"/>
        <v>0</v>
      </c>
      <c r="D43" s="722">
        <f t="shared" si="2"/>
        <v>0</v>
      </c>
      <c r="E43" s="722">
        <f t="shared" si="3"/>
        <v>0</v>
      </c>
      <c r="F43" s="722">
        <f t="shared" si="4"/>
        <v>0</v>
      </c>
    </row>
    <row r="44" spans="2:8">
      <c r="B44">
        <f t="shared" si="0"/>
        <v>34</v>
      </c>
      <c r="C44" s="722">
        <f t="shared" si="1"/>
        <v>0</v>
      </c>
      <c r="D44" s="722">
        <f t="shared" si="2"/>
        <v>0</v>
      </c>
      <c r="E44" s="722">
        <f t="shared" si="3"/>
        <v>0</v>
      </c>
      <c r="F44" s="722">
        <f t="shared" si="4"/>
        <v>0</v>
      </c>
    </row>
    <row r="45" spans="2:8">
      <c r="B45">
        <f t="shared" si="0"/>
        <v>35</v>
      </c>
      <c r="C45" s="722">
        <f t="shared" si="1"/>
        <v>0</v>
      </c>
      <c r="D45" s="722">
        <f t="shared" si="2"/>
        <v>0</v>
      </c>
      <c r="E45" s="722">
        <f t="shared" si="3"/>
        <v>0</v>
      </c>
      <c r="F45" s="722">
        <f t="shared" si="4"/>
        <v>0</v>
      </c>
    </row>
    <row r="46" spans="2:8">
      <c r="B46">
        <f t="shared" si="0"/>
        <v>36</v>
      </c>
      <c r="C46" s="722">
        <f t="shared" si="1"/>
        <v>0</v>
      </c>
      <c r="D46" s="722">
        <f t="shared" si="2"/>
        <v>0</v>
      </c>
      <c r="E46" s="722">
        <f t="shared" si="3"/>
        <v>0</v>
      </c>
      <c r="F46" s="722">
        <f t="shared" si="4"/>
        <v>0</v>
      </c>
    </row>
    <row r="47" spans="2:8">
      <c r="B47">
        <f t="shared" si="0"/>
        <v>37</v>
      </c>
      <c r="C47" s="722">
        <f t="shared" si="1"/>
        <v>0</v>
      </c>
      <c r="D47" s="722">
        <f t="shared" si="2"/>
        <v>0</v>
      </c>
      <c r="E47" s="722">
        <f t="shared" si="3"/>
        <v>0</v>
      </c>
      <c r="F47" s="722">
        <f t="shared" si="4"/>
        <v>0</v>
      </c>
    </row>
    <row r="48" spans="2:8">
      <c r="B48">
        <f t="shared" si="0"/>
        <v>38</v>
      </c>
      <c r="C48" s="722">
        <f t="shared" si="1"/>
        <v>0</v>
      </c>
      <c r="D48" s="722">
        <f t="shared" si="2"/>
        <v>0</v>
      </c>
      <c r="E48" s="722">
        <f t="shared" si="3"/>
        <v>0</v>
      </c>
      <c r="F48" s="722">
        <f t="shared" si="4"/>
        <v>0</v>
      </c>
    </row>
    <row r="49" spans="2:6">
      <c r="B49">
        <f t="shared" si="0"/>
        <v>39</v>
      </c>
      <c r="C49" s="722">
        <f t="shared" si="1"/>
        <v>0</v>
      </c>
      <c r="D49" s="722">
        <f t="shared" si="2"/>
        <v>0</v>
      </c>
      <c r="E49" s="722">
        <f t="shared" si="3"/>
        <v>0</v>
      </c>
      <c r="F49" s="722">
        <f t="shared" si="4"/>
        <v>0</v>
      </c>
    </row>
    <row r="50" spans="2:6">
      <c r="B50">
        <f t="shared" si="0"/>
        <v>40</v>
      </c>
      <c r="C50" s="722">
        <f t="shared" si="1"/>
        <v>0</v>
      </c>
      <c r="D50" s="722">
        <f t="shared" si="2"/>
        <v>0</v>
      </c>
      <c r="E50" s="722">
        <f t="shared" si="3"/>
        <v>0</v>
      </c>
      <c r="F50" s="722">
        <f t="shared" si="4"/>
        <v>0</v>
      </c>
    </row>
    <row r="51" spans="2:6">
      <c r="B51">
        <f t="shared" si="0"/>
        <v>41</v>
      </c>
      <c r="C51" s="722">
        <f t="shared" si="1"/>
        <v>0</v>
      </c>
      <c r="D51" s="722">
        <f t="shared" si="2"/>
        <v>0</v>
      </c>
      <c r="E51" s="722">
        <f t="shared" si="3"/>
        <v>0</v>
      </c>
      <c r="F51" s="722">
        <f t="shared" si="4"/>
        <v>0</v>
      </c>
    </row>
    <row r="52" spans="2:6">
      <c r="B52">
        <f t="shared" si="0"/>
        <v>42</v>
      </c>
      <c r="C52" s="722">
        <f t="shared" si="1"/>
        <v>0</v>
      </c>
      <c r="D52" s="722">
        <f t="shared" si="2"/>
        <v>0</v>
      </c>
      <c r="E52" s="722">
        <f t="shared" si="3"/>
        <v>0</v>
      </c>
      <c r="F52" s="722">
        <f t="shared" si="4"/>
        <v>0</v>
      </c>
    </row>
    <row r="53" spans="2:6">
      <c r="B53">
        <f t="shared" si="0"/>
        <v>43</v>
      </c>
      <c r="C53" s="722">
        <f t="shared" si="1"/>
        <v>0</v>
      </c>
      <c r="D53" s="722">
        <f t="shared" si="2"/>
        <v>0</v>
      </c>
      <c r="E53" s="722">
        <f t="shared" si="3"/>
        <v>0</v>
      </c>
      <c r="F53" s="722">
        <f t="shared" si="4"/>
        <v>0</v>
      </c>
    </row>
    <row r="54" spans="2:6">
      <c r="B54">
        <f t="shared" si="0"/>
        <v>44</v>
      </c>
      <c r="C54" s="722">
        <f t="shared" si="1"/>
        <v>0</v>
      </c>
      <c r="D54" s="722">
        <f t="shared" si="2"/>
        <v>0</v>
      </c>
      <c r="E54" s="722">
        <f t="shared" si="3"/>
        <v>0</v>
      </c>
      <c r="F54" s="722">
        <f t="shared" si="4"/>
        <v>0</v>
      </c>
    </row>
    <row r="55" spans="2:6">
      <c r="B55">
        <f t="shared" si="0"/>
        <v>45</v>
      </c>
      <c r="C55" s="722">
        <f t="shared" si="1"/>
        <v>0</v>
      </c>
      <c r="D55" s="722">
        <f t="shared" si="2"/>
        <v>0</v>
      </c>
      <c r="E55" s="722">
        <f t="shared" si="3"/>
        <v>0</v>
      </c>
      <c r="F55" s="722">
        <f t="shared" si="4"/>
        <v>0</v>
      </c>
    </row>
    <row r="56" spans="2:6">
      <c r="B56">
        <f t="shared" si="0"/>
        <v>46</v>
      </c>
      <c r="C56" s="722">
        <f t="shared" si="1"/>
        <v>0</v>
      </c>
      <c r="D56" s="722">
        <f t="shared" si="2"/>
        <v>0</v>
      </c>
      <c r="E56" s="722">
        <f t="shared" si="3"/>
        <v>0</v>
      </c>
      <c r="F56" s="722">
        <f t="shared" si="4"/>
        <v>0</v>
      </c>
    </row>
    <row r="57" spans="2:6">
      <c r="B57">
        <f t="shared" si="0"/>
        <v>47</v>
      </c>
      <c r="C57" s="722">
        <f t="shared" si="1"/>
        <v>0</v>
      </c>
      <c r="D57" s="722">
        <f t="shared" si="2"/>
        <v>0</v>
      </c>
      <c r="E57" s="722">
        <f t="shared" si="3"/>
        <v>0</v>
      </c>
      <c r="F57" s="722">
        <f t="shared" si="4"/>
        <v>0</v>
      </c>
    </row>
    <row r="58" spans="2:6">
      <c r="B58">
        <f t="shared" si="0"/>
        <v>48</v>
      </c>
      <c r="C58" s="722">
        <f t="shared" si="1"/>
        <v>0</v>
      </c>
      <c r="D58" s="722">
        <f t="shared" si="2"/>
        <v>0</v>
      </c>
      <c r="E58" s="722">
        <f t="shared" si="3"/>
        <v>0</v>
      </c>
      <c r="F58" s="722">
        <f t="shared" si="4"/>
        <v>0</v>
      </c>
    </row>
    <row r="59" spans="2:6">
      <c r="B59">
        <f t="shared" si="0"/>
        <v>49</v>
      </c>
      <c r="C59" s="722">
        <f t="shared" si="1"/>
        <v>0</v>
      </c>
      <c r="D59" s="722">
        <f t="shared" si="2"/>
        <v>0</v>
      </c>
      <c r="E59" s="722">
        <f t="shared" si="3"/>
        <v>0</v>
      </c>
      <c r="F59" s="722">
        <f t="shared" si="4"/>
        <v>0</v>
      </c>
    </row>
    <row r="60" spans="2:6">
      <c r="B60">
        <f t="shared" si="0"/>
        <v>50</v>
      </c>
      <c r="C60" s="722">
        <f t="shared" si="1"/>
        <v>0</v>
      </c>
      <c r="D60" s="722">
        <f t="shared" si="2"/>
        <v>0</v>
      </c>
      <c r="E60" s="722">
        <f t="shared" si="3"/>
        <v>0</v>
      </c>
      <c r="F60" s="722">
        <f t="shared" si="4"/>
        <v>0</v>
      </c>
    </row>
    <row r="61" spans="2:6">
      <c r="B61">
        <f t="shared" si="0"/>
        <v>51</v>
      </c>
      <c r="C61" s="722">
        <f t="shared" si="1"/>
        <v>0</v>
      </c>
      <c r="D61" s="722">
        <f t="shared" si="2"/>
        <v>0</v>
      </c>
      <c r="E61" s="722">
        <f t="shared" si="3"/>
        <v>0</v>
      </c>
      <c r="F61" s="722">
        <f t="shared" si="4"/>
        <v>0</v>
      </c>
    </row>
    <row r="62" spans="2:6">
      <c r="B62">
        <f t="shared" si="0"/>
        <v>52</v>
      </c>
      <c r="C62" s="722">
        <f t="shared" si="1"/>
        <v>0</v>
      </c>
      <c r="D62" s="722">
        <f t="shared" si="2"/>
        <v>0</v>
      </c>
      <c r="E62" s="722">
        <f t="shared" si="3"/>
        <v>0</v>
      </c>
      <c r="F62" s="722">
        <f t="shared" si="4"/>
        <v>0</v>
      </c>
    </row>
    <row r="63" spans="2:6">
      <c r="B63">
        <f t="shared" si="0"/>
        <v>53</v>
      </c>
      <c r="C63" s="722">
        <f t="shared" si="1"/>
        <v>0</v>
      </c>
      <c r="D63" s="722">
        <f t="shared" si="2"/>
        <v>0</v>
      </c>
      <c r="E63" s="722">
        <f t="shared" si="3"/>
        <v>0</v>
      </c>
      <c r="F63" s="722">
        <f t="shared" si="4"/>
        <v>0</v>
      </c>
    </row>
    <row r="64" spans="2:6">
      <c r="B64">
        <f t="shared" si="0"/>
        <v>54</v>
      </c>
      <c r="C64" s="722">
        <f t="shared" si="1"/>
        <v>0</v>
      </c>
      <c r="D64" s="722">
        <f t="shared" si="2"/>
        <v>0</v>
      </c>
      <c r="E64" s="722">
        <f t="shared" si="3"/>
        <v>0</v>
      </c>
      <c r="F64" s="722">
        <f t="shared" si="4"/>
        <v>0</v>
      </c>
    </row>
    <row r="65" spans="2:6">
      <c r="B65">
        <f t="shared" si="0"/>
        <v>55</v>
      </c>
      <c r="C65" s="722">
        <f t="shared" si="1"/>
        <v>0</v>
      </c>
      <c r="D65" s="722">
        <f t="shared" si="2"/>
        <v>0</v>
      </c>
      <c r="E65" s="722">
        <f t="shared" si="3"/>
        <v>0</v>
      </c>
      <c r="F65" s="722">
        <f t="shared" si="4"/>
        <v>0</v>
      </c>
    </row>
    <row r="66" spans="2:6">
      <c r="B66">
        <f t="shared" si="0"/>
        <v>56</v>
      </c>
      <c r="C66" s="722">
        <f t="shared" si="1"/>
        <v>0</v>
      </c>
      <c r="D66" s="722">
        <f t="shared" si="2"/>
        <v>0</v>
      </c>
      <c r="E66" s="722">
        <f t="shared" si="3"/>
        <v>0</v>
      </c>
      <c r="F66" s="722">
        <f t="shared" si="4"/>
        <v>0</v>
      </c>
    </row>
    <row r="67" spans="2:6">
      <c r="B67">
        <f t="shared" si="0"/>
        <v>57</v>
      </c>
      <c r="C67" s="722">
        <f t="shared" si="1"/>
        <v>0</v>
      </c>
      <c r="D67" s="722">
        <f t="shared" si="2"/>
        <v>0</v>
      </c>
      <c r="E67" s="722">
        <f t="shared" si="3"/>
        <v>0</v>
      </c>
      <c r="F67" s="722">
        <f t="shared" si="4"/>
        <v>0</v>
      </c>
    </row>
    <row r="68" spans="2:6">
      <c r="B68">
        <f t="shared" si="0"/>
        <v>58</v>
      </c>
      <c r="C68" s="722">
        <f t="shared" si="1"/>
        <v>0</v>
      </c>
      <c r="D68" s="722">
        <f t="shared" si="2"/>
        <v>0</v>
      </c>
      <c r="E68" s="722">
        <f t="shared" si="3"/>
        <v>0</v>
      </c>
      <c r="F68" s="722">
        <f t="shared" si="4"/>
        <v>0</v>
      </c>
    </row>
    <row r="69" spans="2:6">
      <c r="B69">
        <f t="shared" si="0"/>
        <v>59</v>
      </c>
      <c r="C69" s="722">
        <f t="shared" si="1"/>
        <v>0</v>
      </c>
      <c r="D69" s="722">
        <f t="shared" si="2"/>
        <v>0</v>
      </c>
      <c r="E69" s="722">
        <f t="shared" si="3"/>
        <v>0</v>
      </c>
      <c r="F69" s="722">
        <f t="shared" si="4"/>
        <v>0</v>
      </c>
    </row>
    <row r="70" spans="2:6">
      <c r="B70">
        <f t="shared" si="0"/>
        <v>60</v>
      </c>
      <c r="C70" s="722">
        <f t="shared" si="1"/>
        <v>0</v>
      </c>
      <c r="D70" s="722">
        <f t="shared" si="2"/>
        <v>0</v>
      </c>
      <c r="E70" s="722">
        <f t="shared" si="3"/>
        <v>0</v>
      </c>
      <c r="F70" s="722">
        <f t="shared" si="4"/>
        <v>0</v>
      </c>
    </row>
    <row r="71" spans="2:6">
      <c r="B71">
        <f t="shared" si="0"/>
        <v>61</v>
      </c>
      <c r="C71" s="722">
        <f t="shared" si="1"/>
        <v>0</v>
      </c>
      <c r="D71" s="722">
        <f t="shared" si="2"/>
        <v>0</v>
      </c>
      <c r="E71" s="722">
        <f t="shared" si="3"/>
        <v>0</v>
      </c>
      <c r="F71" s="722">
        <f t="shared" si="4"/>
        <v>0</v>
      </c>
    </row>
    <row r="72" spans="2:6">
      <c r="B72">
        <f t="shared" si="0"/>
        <v>62</v>
      </c>
      <c r="C72" s="722">
        <f t="shared" si="1"/>
        <v>0</v>
      </c>
      <c r="D72" s="722">
        <f t="shared" si="2"/>
        <v>0</v>
      </c>
      <c r="E72" s="722">
        <f t="shared" si="3"/>
        <v>0</v>
      </c>
      <c r="F72" s="722">
        <f t="shared" si="4"/>
        <v>0</v>
      </c>
    </row>
    <row r="73" spans="2:6">
      <c r="B73">
        <f t="shared" si="0"/>
        <v>63</v>
      </c>
      <c r="C73" s="722">
        <f t="shared" si="1"/>
        <v>0</v>
      </c>
      <c r="D73" s="722">
        <f t="shared" si="2"/>
        <v>0</v>
      </c>
      <c r="E73" s="722">
        <f t="shared" si="3"/>
        <v>0</v>
      </c>
      <c r="F73" s="722">
        <f t="shared" si="4"/>
        <v>0</v>
      </c>
    </row>
    <row r="74" spans="2:6">
      <c r="B74">
        <f t="shared" si="0"/>
        <v>64</v>
      </c>
      <c r="C74" s="722">
        <f t="shared" si="1"/>
        <v>0</v>
      </c>
      <c r="D74" s="722">
        <f t="shared" si="2"/>
        <v>0</v>
      </c>
      <c r="E74" s="722">
        <f t="shared" si="3"/>
        <v>0</v>
      </c>
      <c r="F74" s="722">
        <f t="shared" si="4"/>
        <v>0</v>
      </c>
    </row>
    <row r="75" spans="2:6">
      <c r="B75">
        <f t="shared" si="0"/>
        <v>65</v>
      </c>
      <c r="C75" s="722">
        <f t="shared" si="1"/>
        <v>0</v>
      </c>
      <c r="D75" s="722">
        <f t="shared" si="2"/>
        <v>0</v>
      </c>
      <c r="E75" s="722">
        <f t="shared" si="3"/>
        <v>0</v>
      </c>
      <c r="F75" s="722">
        <f t="shared" si="4"/>
        <v>0</v>
      </c>
    </row>
    <row r="76" spans="2:6">
      <c r="B76">
        <f t="shared" si="0"/>
        <v>66</v>
      </c>
      <c r="C76" s="722">
        <f t="shared" si="1"/>
        <v>0</v>
      </c>
      <c r="D76" s="722">
        <f t="shared" si="2"/>
        <v>0</v>
      </c>
      <c r="E76" s="722">
        <f t="shared" si="3"/>
        <v>0</v>
      </c>
      <c r="F76" s="722">
        <f t="shared" si="4"/>
        <v>0</v>
      </c>
    </row>
    <row r="77" spans="2:6">
      <c r="B77">
        <f t="shared" ref="B77:B140" si="5">B76+1</f>
        <v>67</v>
      </c>
      <c r="C77" s="722">
        <f t="shared" ref="C77:C140" si="6">IF(B77&lt;=$B$6,$B$7,0)</f>
        <v>0</v>
      </c>
      <c r="D77" s="722">
        <f t="shared" ref="D77:D140" si="7">F76*$B$5/12</f>
        <v>0</v>
      </c>
      <c r="E77" s="722">
        <f t="shared" ref="E77:E140" si="8">C77-D77</f>
        <v>0</v>
      </c>
      <c r="F77" s="722">
        <f t="shared" ref="F77:F140" si="9">F76-E77</f>
        <v>0</v>
      </c>
    </row>
    <row r="78" spans="2:6">
      <c r="B78">
        <f t="shared" si="5"/>
        <v>68</v>
      </c>
      <c r="C78" s="722">
        <f t="shared" si="6"/>
        <v>0</v>
      </c>
      <c r="D78" s="722">
        <f t="shared" si="7"/>
        <v>0</v>
      </c>
      <c r="E78" s="722">
        <f t="shared" si="8"/>
        <v>0</v>
      </c>
      <c r="F78" s="722">
        <f t="shared" si="9"/>
        <v>0</v>
      </c>
    </row>
    <row r="79" spans="2:6">
      <c r="B79">
        <f t="shared" si="5"/>
        <v>69</v>
      </c>
      <c r="C79" s="722">
        <f t="shared" si="6"/>
        <v>0</v>
      </c>
      <c r="D79" s="722">
        <f t="shared" si="7"/>
        <v>0</v>
      </c>
      <c r="E79" s="722">
        <f t="shared" si="8"/>
        <v>0</v>
      </c>
      <c r="F79" s="722">
        <f t="shared" si="9"/>
        <v>0</v>
      </c>
    </row>
    <row r="80" spans="2:6">
      <c r="B80">
        <f t="shared" si="5"/>
        <v>70</v>
      </c>
      <c r="C80" s="722">
        <f t="shared" si="6"/>
        <v>0</v>
      </c>
      <c r="D80" s="722">
        <f t="shared" si="7"/>
        <v>0</v>
      </c>
      <c r="E80" s="722">
        <f t="shared" si="8"/>
        <v>0</v>
      </c>
      <c r="F80" s="722">
        <f t="shared" si="9"/>
        <v>0</v>
      </c>
    </row>
    <row r="81" spans="2:6">
      <c r="B81">
        <f t="shared" si="5"/>
        <v>71</v>
      </c>
      <c r="C81" s="722">
        <f t="shared" si="6"/>
        <v>0</v>
      </c>
      <c r="D81" s="722">
        <f t="shared" si="7"/>
        <v>0</v>
      </c>
      <c r="E81" s="722">
        <f t="shared" si="8"/>
        <v>0</v>
      </c>
      <c r="F81" s="722">
        <f t="shared" si="9"/>
        <v>0</v>
      </c>
    </row>
    <row r="82" spans="2:6">
      <c r="B82">
        <f t="shared" si="5"/>
        <v>72</v>
      </c>
      <c r="C82" s="722">
        <f t="shared" si="6"/>
        <v>0</v>
      </c>
      <c r="D82" s="722">
        <f t="shared" si="7"/>
        <v>0</v>
      </c>
      <c r="E82" s="722">
        <f t="shared" si="8"/>
        <v>0</v>
      </c>
      <c r="F82" s="722">
        <f t="shared" si="9"/>
        <v>0</v>
      </c>
    </row>
    <row r="83" spans="2:6">
      <c r="B83">
        <f t="shared" si="5"/>
        <v>73</v>
      </c>
      <c r="C83" s="722">
        <f t="shared" si="6"/>
        <v>0</v>
      </c>
      <c r="D83" s="722">
        <f t="shared" si="7"/>
        <v>0</v>
      </c>
      <c r="E83" s="722">
        <f t="shared" si="8"/>
        <v>0</v>
      </c>
      <c r="F83" s="722">
        <f t="shared" si="9"/>
        <v>0</v>
      </c>
    </row>
    <row r="84" spans="2:6">
      <c r="B84">
        <f t="shared" si="5"/>
        <v>74</v>
      </c>
      <c r="C84" s="722">
        <f t="shared" si="6"/>
        <v>0</v>
      </c>
      <c r="D84" s="722">
        <f t="shared" si="7"/>
        <v>0</v>
      </c>
      <c r="E84" s="722">
        <f t="shared" si="8"/>
        <v>0</v>
      </c>
      <c r="F84" s="722">
        <f t="shared" si="9"/>
        <v>0</v>
      </c>
    </row>
    <row r="85" spans="2:6">
      <c r="B85">
        <f t="shared" si="5"/>
        <v>75</v>
      </c>
      <c r="C85" s="722">
        <f t="shared" si="6"/>
        <v>0</v>
      </c>
      <c r="D85" s="722">
        <f t="shared" si="7"/>
        <v>0</v>
      </c>
      <c r="E85" s="722">
        <f t="shared" si="8"/>
        <v>0</v>
      </c>
      <c r="F85" s="722">
        <f t="shared" si="9"/>
        <v>0</v>
      </c>
    </row>
    <row r="86" spans="2:6">
      <c r="B86">
        <f t="shared" si="5"/>
        <v>76</v>
      </c>
      <c r="C86" s="722">
        <f t="shared" si="6"/>
        <v>0</v>
      </c>
      <c r="D86" s="722">
        <f t="shared" si="7"/>
        <v>0</v>
      </c>
      <c r="E86" s="722">
        <f t="shared" si="8"/>
        <v>0</v>
      </c>
      <c r="F86" s="722">
        <f t="shared" si="9"/>
        <v>0</v>
      </c>
    </row>
    <row r="87" spans="2:6">
      <c r="B87">
        <f t="shared" si="5"/>
        <v>77</v>
      </c>
      <c r="C87" s="722">
        <f t="shared" si="6"/>
        <v>0</v>
      </c>
      <c r="D87" s="722">
        <f t="shared" si="7"/>
        <v>0</v>
      </c>
      <c r="E87" s="722">
        <f t="shared" si="8"/>
        <v>0</v>
      </c>
      <c r="F87" s="722">
        <f t="shared" si="9"/>
        <v>0</v>
      </c>
    </row>
    <row r="88" spans="2:6">
      <c r="B88">
        <f t="shared" si="5"/>
        <v>78</v>
      </c>
      <c r="C88" s="722">
        <f t="shared" si="6"/>
        <v>0</v>
      </c>
      <c r="D88" s="722">
        <f t="shared" si="7"/>
        <v>0</v>
      </c>
      <c r="E88" s="722">
        <f t="shared" si="8"/>
        <v>0</v>
      </c>
      <c r="F88" s="722">
        <f t="shared" si="9"/>
        <v>0</v>
      </c>
    </row>
    <row r="89" spans="2:6">
      <c r="B89">
        <f t="shared" si="5"/>
        <v>79</v>
      </c>
      <c r="C89" s="722">
        <f t="shared" si="6"/>
        <v>0</v>
      </c>
      <c r="D89" s="722">
        <f t="shared" si="7"/>
        <v>0</v>
      </c>
      <c r="E89" s="722">
        <f t="shared" si="8"/>
        <v>0</v>
      </c>
      <c r="F89" s="722">
        <f t="shared" si="9"/>
        <v>0</v>
      </c>
    </row>
    <row r="90" spans="2:6">
      <c r="B90">
        <f t="shared" si="5"/>
        <v>80</v>
      </c>
      <c r="C90" s="722">
        <f t="shared" si="6"/>
        <v>0</v>
      </c>
      <c r="D90" s="722">
        <f t="shared" si="7"/>
        <v>0</v>
      </c>
      <c r="E90" s="722">
        <f t="shared" si="8"/>
        <v>0</v>
      </c>
      <c r="F90" s="722">
        <f t="shared" si="9"/>
        <v>0</v>
      </c>
    </row>
    <row r="91" spans="2:6">
      <c r="B91">
        <f t="shared" si="5"/>
        <v>81</v>
      </c>
      <c r="C91" s="722">
        <f t="shared" si="6"/>
        <v>0</v>
      </c>
      <c r="D91" s="722">
        <f t="shared" si="7"/>
        <v>0</v>
      </c>
      <c r="E91" s="722">
        <f t="shared" si="8"/>
        <v>0</v>
      </c>
      <c r="F91" s="722">
        <f t="shared" si="9"/>
        <v>0</v>
      </c>
    </row>
    <row r="92" spans="2:6">
      <c r="B92">
        <f t="shared" si="5"/>
        <v>82</v>
      </c>
      <c r="C92" s="722">
        <f t="shared" si="6"/>
        <v>0</v>
      </c>
      <c r="D92" s="722">
        <f t="shared" si="7"/>
        <v>0</v>
      </c>
      <c r="E92" s="722">
        <f t="shared" si="8"/>
        <v>0</v>
      </c>
      <c r="F92" s="722">
        <f t="shared" si="9"/>
        <v>0</v>
      </c>
    </row>
    <row r="93" spans="2:6">
      <c r="B93">
        <f t="shared" si="5"/>
        <v>83</v>
      </c>
      <c r="C93" s="722">
        <f t="shared" si="6"/>
        <v>0</v>
      </c>
      <c r="D93" s="722">
        <f t="shared" si="7"/>
        <v>0</v>
      </c>
      <c r="E93" s="722">
        <f t="shared" si="8"/>
        <v>0</v>
      </c>
      <c r="F93" s="722">
        <f t="shared" si="9"/>
        <v>0</v>
      </c>
    </row>
    <row r="94" spans="2:6">
      <c r="B94">
        <f t="shared" si="5"/>
        <v>84</v>
      </c>
      <c r="C94" s="722">
        <f t="shared" si="6"/>
        <v>0</v>
      </c>
      <c r="D94" s="722">
        <f t="shared" si="7"/>
        <v>0</v>
      </c>
      <c r="E94" s="722">
        <f t="shared" si="8"/>
        <v>0</v>
      </c>
      <c r="F94" s="722">
        <f t="shared" si="9"/>
        <v>0</v>
      </c>
    </row>
    <row r="95" spans="2:6">
      <c r="B95">
        <f t="shared" si="5"/>
        <v>85</v>
      </c>
      <c r="C95" s="722">
        <f t="shared" si="6"/>
        <v>0</v>
      </c>
      <c r="D95" s="722">
        <f t="shared" si="7"/>
        <v>0</v>
      </c>
      <c r="E95" s="722">
        <f t="shared" si="8"/>
        <v>0</v>
      </c>
      <c r="F95" s="722">
        <f t="shared" si="9"/>
        <v>0</v>
      </c>
    </row>
    <row r="96" spans="2:6">
      <c r="B96">
        <f t="shared" si="5"/>
        <v>86</v>
      </c>
      <c r="C96" s="722">
        <f t="shared" si="6"/>
        <v>0</v>
      </c>
      <c r="D96" s="722">
        <f t="shared" si="7"/>
        <v>0</v>
      </c>
      <c r="E96" s="722">
        <f t="shared" si="8"/>
        <v>0</v>
      </c>
      <c r="F96" s="722">
        <f t="shared" si="9"/>
        <v>0</v>
      </c>
    </row>
    <row r="97" spans="2:6">
      <c r="B97">
        <f t="shared" si="5"/>
        <v>87</v>
      </c>
      <c r="C97" s="722">
        <f t="shared" si="6"/>
        <v>0</v>
      </c>
      <c r="D97" s="722">
        <f t="shared" si="7"/>
        <v>0</v>
      </c>
      <c r="E97" s="722">
        <f t="shared" si="8"/>
        <v>0</v>
      </c>
      <c r="F97" s="722">
        <f t="shared" si="9"/>
        <v>0</v>
      </c>
    </row>
    <row r="98" spans="2:6">
      <c r="B98">
        <f t="shared" si="5"/>
        <v>88</v>
      </c>
      <c r="C98" s="722">
        <f t="shared" si="6"/>
        <v>0</v>
      </c>
      <c r="D98" s="722">
        <f t="shared" si="7"/>
        <v>0</v>
      </c>
      <c r="E98" s="722">
        <f t="shared" si="8"/>
        <v>0</v>
      </c>
      <c r="F98" s="722">
        <f t="shared" si="9"/>
        <v>0</v>
      </c>
    </row>
    <row r="99" spans="2:6">
      <c r="B99">
        <f t="shared" si="5"/>
        <v>89</v>
      </c>
      <c r="C99" s="722">
        <f t="shared" si="6"/>
        <v>0</v>
      </c>
      <c r="D99" s="722">
        <f t="shared" si="7"/>
        <v>0</v>
      </c>
      <c r="E99" s="722">
        <f t="shared" si="8"/>
        <v>0</v>
      </c>
      <c r="F99" s="722">
        <f t="shared" si="9"/>
        <v>0</v>
      </c>
    </row>
    <row r="100" spans="2:6">
      <c r="B100">
        <f t="shared" si="5"/>
        <v>90</v>
      </c>
      <c r="C100" s="722">
        <f t="shared" si="6"/>
        <v>0</v>
      </c>
      <c r="D100" s="722">
        <f t="shared" si="7"/>
        <v>0</v>
      </c>
      <c r="E100" s="722">
        <f t="shared" si="8"/>
        <v>0</v>
      </c>
      <c r="F100" s="722">
        <f t="shared" si="9"/>
        <v>0</v>
      </c>
    </row>
    <row r="101" spans="2:6">
      <c r="B101">
        <f t="shared" si="5"/>
        <v>91</v>
      </c>
      <c r="C101" s="722">
        <f t="shared" si="6"/>
        <v>0</v>
      </c>
      <c r="D101" s="722">
        <f t="shared" si="7"/>
        <v>0</v>
      </c>
      <c r="E101" s="722">
        <f t="shared" si="8"/>
        <v>0</v>
      </c>
      <c r="F101" s="722">
        <f t="shared" si="9"/>
        <v>0</v>
      </c>
    </row>
    <row r="102" spans="2:6">
      <c r="B102">
        <f t="shared" si="5"/>
        <v>92</v>
      </c>
      <c r="C102" s="722">
        <f t="shared" si="6"/>
        <v>0</v>
      </c>
      <c r="D102" s="722">
        <f t="shared" si="7"/>
        <v>0</v>
      </c>
      <c r="E102" s="722">
        <f t="shared" si="8"/>
        <v>0</v>
      </c>
      <c r="F102" s="722">
        <f t="shared" si="9"/>
        <v>0</v>
      </c>
    </row>
    <row r="103" spans="2:6">
      <c r="B103">
        <f t="shared" si="5"/>
        <v>93</v>
      </c>
      <c r="C103" s="722">
        <f t="shared" si="6"/>
        <v>0</v>
      </c>
      <c r="D103" s="722">
        <f t="shared" si="7"/>
        <v>0</v>
      </c>
      <c r="E103" s="722">
        <f t="shared" si="8"/>
        <v>0</v>
      </c>
      <c r="F103" s="722">
        <f t="shared" si="9"/>
        <v>0</v>
      </c>
    </row>
    <row r="104" spans="2:6">
      <c r="B104">
        <f t="shared" si="5"/>
        <v>94</v>
      </c>
      <c r="C104" s="722">
        <f t="shared" si="6"/>
        <v>0</v>
      </c>
      <c r="D104" s="722">
        <f t="shared" si="7"/>
        <v>0</v>
      </c>
      <c r="E104" s="722">
        <f t="shared" si="8"/>
        <v>0</v>
      </c>
      <c r="F104" s="722">
        <f t="shared" si="9"/>
        <v>0</v>
      </c>
    </row>
    <row r="105" spans="2:6">
      <c r="B105">
        <f t="shared" si="5"/>
        <v>95</v>
      </c>
      <c r="C105" s="722">
        <f t="shared" si="6"/>
        <v>0</v>
      </c>
      <c r="D105" s="722">
        <f t="shared" si="7"/>
        <v>0</v>
      </c>
      <c r="E105" s="722">
        <f t="shared" si="8"/>
        <v>0</v>
      </c>
      <c r="F105" s="722">
        <f t="shared" si="9"/>
        <v>0</v>
      </c>
    </row>
    <row r="106" spans="2:6">
      <c r="B106">
        <f t="shared" si="5"/>
        <v>96</v>
      </c>
      <c r="C106" s="722">
        <f t="shared" si="6"/>
        <v>0</v>
      </c>
      <c r="D106" s="722">
        <f t="shared" si="7"/>
        <v>0</v>
      </c>
      <c r="E106" s="722">
        <f t="shared" si="8"/>
        <v>0</v>
      </c>
      <c r="F106" s="722">
        <f t="shared" si="9"/>
        <v>0</v>
      </c>
    </row>
    <row r="107" spans="2:6">
      <c r="B107">
        <f t="shared" si="5"/>
        <v>97</v>
      </c>
      <c r="C107" s="722">
        <f t="shared" si="6"/>
        <v>0</v>
      </c>
      <c r="D107" s="722">
        <f t="shared" si="7"/>
        <v>0</v>
      </c>
      <c r="E107" s="722">
        <f t="shared" si="8"/>
        <v>0</v>
      </c>
      <c r="F107" s="722">
        <f t="shared" si="9"/>
        <v>0</v>
      </c>
    </row>
    <row r="108" spans="2:6">
      <c r="B108">
        <f t="shared" si="5"/>
        <v>98</v>
      </c>
      <c r="C108" s="722">
        <f t="shared" si="6"/>
        <v>0</v>
      </c>
      <c r="D108" s="722">
        <f t="shared" si="7"/>
        <v>0</v>
      </c>
      <c r="E108" s="722">
        <f t="shared" si="8"/>
        <v>0</v>
      </c>
      <c r="F108" s="722">
        <f t="shared" si="9"/>
        <v>0</v>
      </c>
    </row>
    <row r="109" spans="2:6">
      <c r="B109">
        <f t="shared" si="5"/>
        <v>99</v>
      </c>
      <c r="C109" s="722">
        <f t="shared" si="6"/>
        <v>0</v>
      </c>
      <c r="D109" s="722">
        <f t="shared" si="7"/>
        <v>0</v>
      </c>
      <c r="E109" s="722">
        <f t="shared" si="8"/>
        <v>0</v>
      </c>
      <c r="F109" s="722">
        <f t="shared" si="9"/>
        <v>0</v>
      </c>
    </row>
    <row r="110" spans="2:6">
      <c r="B110">
        <f t="shared" si="5"/>
        <v>100</v>
      </c>
      <c r="C110" s="722">
        <f t="shared" si="6"/>
        <v>0</v>
      </c>
      <c r="D110" s="722">
        <f t="shared" si="7"/>
        <v>0</v>
      </c>
      <c r="E110" s="722">
        <f t="shared" si="8"/>
        <v>0</v>
      </c>
      <c r="F110" s="722">
        <f t="shared" si="9"/>
        <v>0</v>
      </c>
    </row>
    <row r="111" spans="2:6">
      <c r="B111">
        <f t="shared" si="5"/>
        <v>101</v>
      </c>
      <c r="C111" s="722">
        <f t="shared" si="6"/>
        <v>0</v>
      </c>
      <c r="D111" s="722">
        <f t="shared" si="7"/>
        <v>0</v>
      </c>
      <c r="E111" s="722">
        <f t="shared" si="8"/>
        <v>0</v>
      </c>
      <c r="F111" s="722">
        <f t="shared" si="9"/>
        <v>0</v>
      </c>
    </row>
    <row r="112" spans="2:6">
      <c r="B112">
        <f t="shared" si="5"/>
        <v>102</v>
      </c>
      <c r="C112" s="722">
        <f t="shared" si="6"/>
        <v>0</v>
      </c>
      <c r="D112" s="722">
        <f t="shared" si="7"/>
        <v>0</v>
      </c>
      <c r="E112" s="722">
        <f t="shared" si="8"/>
        <v>0</v>
      </c>
      <c r="F112" s="722">
        <f t="shared" si="9"/>
        <v>0</v>
      </c>
    </row>
    <row r="113" spans="2:6">
      <c r="B113">
        <f t="shared" si="5"/>
        <v>103</v>
      </c>
      <c r="C113" s="722">
        <f t="shared" si="6"/>
        <v>0</v>
      </c>
      <c r="D113" s="722">
        <f t="shared" si="7"/>
        <v>0</v>
      </c>
      <c r="E113" s="722">
        <f t="shared" si="8"/>
        <v>0</v>
      </c>
      <c r="F113" s="722">
        <f t="shared" si="9"/>
        <v>0</v>
      </c>
    </row>
    <row r="114" spans="2:6">
      <c r="B114">
        <f t="shared" si="5"/>
        <v>104</v>
      </c>
      <c r="C114" s="722">
        <f t="shared" si="6"/>
        <v>0</v>
      </c>
      <c r="D114" s="722">
        <f t="shared" si="7"/>
        <v>0</v>
      </c>
      <c r="E114" s="722">
        <f t="shared" si="8"/>
        <v>0</v>
      </c>
      <c r="F114" s="722">
        <f t="shared" si="9"/>
        <v>0</v>
      </c>
    </row>
    <row r="115" spans="2:6">
      <c r="B115">
        <f t="shared" si="5"/>
        <v>105</v>
      </c>
      <c r="C115" s="722">
        <f t="shared" si="6"/>
        <v>0</v>
      </c>
      <c r="D115" s="722">
        <f t="shared" si="7"/>
        <v>0</v>
      </c>
      <c r="E115" s="722">
        <f t="shared" si="8"/>
        <v>0</v>
      </c>
      <c r="F115" s="722">
        <f t="shared" si="9"/>
        <v>0</v>
      </c>
    </row>
    <row r="116" spans="2:6">
      <c r="B116">
        <f t="shared" si="5"/>
        <v>106</v>
      </c>
      <c r="C116" s="722">
        <f t="shared" si="6"/>
        <v>0</v>
      </c>
      <c r="D116" s="722">
        <f t="shared" si="7"/>
        <v>0</v>
      </c>
      <c r="E116" s="722">
        <f t="shared" si="8"/>
        <v>0</v>
      </c>
      <c r="F116" s="722">
        <f t="shared" si="9"/>
        <v>0</v>
      </c>
    </row>
    <row r="117" spans="2:6">
      <c r="B117">
        <f t="shared" si="5"/>
        <v>107</v>
      </c>
      <c r="C117" s="722">
        <f t="shared" si="6"/>
        <v>0</v>
      </c>
      <c r="D117" s="722">
        <f t="shared" si="7"/>
        <v>0</v>
      </c>
      <c r="E117" s="722">
        <f t="shared" si="8"/>
        <v>0</v>
      </c>
      <c r="F117" s="722">
        <f t="shared" si="9"/>
        <v>0</v>
      </c>
    </row>
    <row r="118" spans="2:6">
      <c r="B118">
        <f t="shared" si="5"/>
        <v>108</v>
      </c>
      <c r="C118" s="722">
        <f t="shared" si="6"/>
        <v>0</v>
      </c>
      <c r="D118" s="722">
        <f t="shared" si="7"/>
        <v>0</v>
      </c>
      <c r="E118" s="722">
        <f t="shared" si="8"/>
        <v>0</v>
      </c>
      <c r="F118" s="722">
        <f t="shared" si="9"/>
        <v>0</v>
      </c>
    </row>
    <row r="119" spans="2:6">
      <c r="B119">
        <f t="shared" si="5"/>
        <v>109</v>
      </c>
      <c r="C119" s="722">
        <f t="shared" si="6"/>
        <v>0</v>
      </c>
      <c r="D119" s="722">
        <f t="shared" si="7"/>
        <v>0</v>
      </c>
      <c r="E119" s="722">
        <f t="shared" si="8"/>
        <v>0</v>
      </c>
      <c r="F119" s="722">
        <f t="shared" si="9"/>
        <v>0</v>
      </c>
    </row>
    <row r="120" spans="2:6">
      <c r="B120">
        <f t="shared" si="5"/>
        <v>110</v>
      </c>
      <c r="C120" s="722">
        <f t="shared" si="6"/>
        <v>0</v>
      </c>
      <c r="D120" s="722">
        <f t="shared" si="7"/>
        <v>0</v>
      </c>
      <c r="E120" s="722">
        <f t="shared" si="8"/>
        <v>0</v>
      </c>
      <c r="F120" s="722">
        <f t="shared" si="9"/>
        <v>0</v>
      </c>
    </row>
    <row r="121" spans="2:6">
      <c r="B121">
        <f t="shared" si="5"/>
        <v>111</v>
      </c>
      <c r="C121" s="722">
        <f t="shared" si="6"/>
        <v>0</v>
      </c>
      <c r="D121" s="722">
        <f t="shared" si="7"/>
        <v>0</v>
      </c>
      <c r="E121" s="722">
        <f t="shared" si="8"/>
        <v>0</v>
      </c>
      <c r="F121" s="722">
        <f t="shared" si="9"/>
        <v>0</v>
      </c>
    </row>
    <row r="122" spans="2:6">
      <c r="B122">
        <f t="shared" si="5"/>
        <v>112</v>
      </c>
      <c r="C122" s="722">
        <f t="shared" si="6"/>
        <v>0</v>
      </c>
      <c r="D122" s="722">
        <f t="shared" si="7"/>
        <v>0</v>
      </c>
      <c r="E122" s="722">
        <f t="shared" si="8"/>
        <v>0</v>
      </c>
      <c r="F122" s="722">
        <f t="shared" si="9"/>
        <v>0</v>
      </c>
    </row>
    <row r="123" spans="2:6">
      <c r="B123">
        <f t="shared" si="5"/>
        <v>113</v>
      </c>
      <c r="C123" s="722">
        <f t="shared" si="6"/>
        <v>0</v>
      </c>
      <c r="D123" s="722">
        <f t="shared" si="7"/>
        <v>0</v>
      </c>
      <c r="E123" s="722">
        <f t="shared" si="8"/>
        <v>0</v>
      </c>
      <c r="F123" s="722">
        <f t="shared" si="9"/>
        <v>0</v>
      </c>
    </row>
    <row r="124" spans="2:6">
      <c r="B124">
        <f t="shared" si="5"/>
        <v>114</v>
      </c>
      <c r="C124" s="722">
        <f t="shared" si="6"/>
        <v>0</v>
      </c>
      <c r="D124" s="722">
        <f t="shared" si="7"/>
        <v>0</v>
      </c>
      <c r="E124" s="722">
        <f t="shared" si="8"/>
        <v>0</v>
      </c>
      <c r="F124" s="722">
        <f t="shared" si="9"/>
        <v>0</v>
      </c>
    </row>
    <row r="125" spans="2:6">
      <c r="B125">
        <f t="shared" si="5"/>
        <v>115</v>
      </c>
      <c r="C125" s="722">
        <f t="shared" si="6"/>
        <v>0</v>
      </c>
      <c r="D125" s="722">
        <f t="shared" si="7"/>
        <v>0</v>
      </c>
      <c r="E125" s="722">
        <f t="shared" si="8"/>
        <v>0</v>
      </c>
      <c r="F125" s="722">
        <f t="shared" si="9"/>
        <v>0</v>
      </c>
    </row>
    <row r="126" spans="2:6">
      <c r="B126">
        <f t="shared" si="5"/>
        <v>116</v>
      </c>
      <c r="C126" s="722">
        <f t="shared" si="6"/>
        <v>0</v>
      </c>
      <c r="D126" s="722">
        <f t="shared" si="7"/>
        <v>0</v>
      </c>
      <c r="E126" s="722">
        <f t="shared" si="8"/>
        <v>0</v>
      </c>
      <c r="F126" s="722">
        <f t="shared" si="9"/>
        <v>0</v>
      </c>
    </row>
    <row r="127" spans="2:6">
      <c r="B127">
        <f t="shared" si="5"/>
        <v>117</v>
      </c>
      <c r="C127" s="722">
        <f t="shared" si="6"/>
        <v>0</v>
      </c>
      <c r="D127" s="722">
        <f t="shared" si="7"/>
        <v>0</v>
      </c>
      <c r="E127" s="722">
        <f t="shared" si="8"/>
        <v>0</v>
      </c>
      <c r="F127" s="722">
        <f t="shared" si="9"/>
        <v>0</v>
      </c>
    </row>
    <row r="128" spans="2:6">
      <c r="B128">
        <f t="shared" si="5"/>
        <v>118</v>
      </c>
      <c r="C128" s="722">
        <f t="shared" si="6"/>
        <v>0</v>
      </c>
      <c r="D128" s="722">
        <f t="shared" si="7"/>
        <v>0</v>
      </c>
      <c r="E128" s="722">
        <f t="shared" si="8"/>
        <v>0</v>
      </c>
      <c r="F128" s="722">
        <f t="shared" si="9"/>
        <v>0</v>
      </c>
    </row>
    <row r="129" spans="2:6">
      <c r="B129">
        <f t="shared" si="5"/>
        <v>119</v>
      </c>
      <c r="C129" s="722">
        <f t="shared" si="6"/>
        <v>0</v>
      </c>
      <c r="D129" s="722">
        <f t="shared" si="7"/>
        <v>0</v>
      </c>
      <c r="E129" s="722">
        <f t="shared" si="8"/>
        <v>0</v>
      </c>
      <c r="F129" s="722">
        <f t="shared" si="9"/>
        <v>0</v>
      </c>
    </row>
    <row r="130" spans="2:6">
      <c r="B130">
        <f t="shared" si="5"/>
        <v>120</v>
      </c>
      <c r="C130" s="722">
        <f t="shared" si="6"/>
        <v>0</v>
      </c>
      <c r="D130" s="722">
        <f t="shared" si="7"/>
        <v>0</v>
      </c>
      <c r="E130" s="722">
        <f t="shared" si="8"/>
        <v>0</v>
      </c>
      <c r="F130" s="722">
        <f t="shared" si="9"/>
        <v>0</v>
      </c>
    </row>
    <row r="131" spans="2:6">
      <c r="B131">
        <f t="shared" si="5"/>
        <v>121</v>
      </c>
      <c r="C131" s="722">
        <f t="shared" si="6"/>
        <v>0</v>
      </c>
      <c r="D131" s="722">
        <f t="shared" si="7"/>
        <v>0</v>
      </c>
      <c r="E131" s="722">
        <f t="shared" si="8"/>
        <v>0</v>
      </c>
      <c r="F131" s="722">
        <f t="shared" si="9"/>
        <v>0</v>
      </c>
    </row>
    <row r="132" spans="2:6">
      <c r="B132">
        <f t="shared" si="5"/>
        <v>122</v>
      </c>
      <c r="C132" s="722">
        <f t="shared" si="6"/>
        <v>0</v>
      </c>
      <c r="D132" s="722">
        <f t="shared" si="7"/>
        <v>0</v>
      </c>
      <c r="E132" s="722">
        <f t="shared" si="8"/>
        <v>0</v>
      </c>
      <c r="F132" s="722">
        <f t="shared" si="9"/>
        <v>0</v>
      </c>
    </row>
    <row r="133" spans="2:6">
      <c r="B133">
        <f t="shared" si="5"/>
        <v>123</v>
      </c>
      <c r="C133" s="722">
        <f t="shared" si="6"/>
        <v>0</v>
      </c>
      <c r="D133" s="722">
        <f t="shared" si="7"/>
        <v>0</v>
      </c>
      <c r="E133" s="722">
        <f t="shared" si="8"/>
        <v>0</v>
      </c>
      <c r="F133" s="722">
        <f t="shared" si="9"/>
        <v>0</v>
      </c>
    </row>
    <row r="134" spans="2:6">
      <c r="B134">
        <f t="shared" si="5"/>
        <v>124</v>
      </c>
      <c r="C134" s="722">
        <f t="shared" si="6"/>
        <v>0</v>
      </c>
      <c r="D134" s="722">
        <f t="shared" si="7"/>
        <v>0</v>
      </c>
      <c r="E134" s="722">
        <f t="shared" si="8"/>
        <v>0</v>
      </c>
      <c r="F134" s="722">
        <f t="shared" si="9"/>
        <v>0</v>
      </c>
    </row>
    <row r="135" spans="2:6">
      <c r="B135">
        <f t="shared" si="5"/>
        <v>125</v>
      </c>
      <c r="C135" s="722">
        <f t="shared" si="6"/>
        <v>0</v>
      </c>
      <c r="D135" s="722">
        <f t="shared" si="7"/>
        <v>0</v>
      </c>
      <c r="E135" s="722">
        <f t="shared" si="8"/>
        <v>0</v>
      </c>
      <c r="F135" s="722">
        <f t="shared" si="9"/>
        <v>0</v>
      </c>
    </row>
    <row r="136" spans="2:6">
      <c r="B136">
        <f t="shared" si="5"/>
        <v>126</v>
      </c>
      <c r="C136" s="722">
        <f t="shared" si="6"/>
        <v>0</v>
      </c>
      <c r="D136" s="722">
        <f t="shared" si="7"/>
        <v>0</v>
      </c>
      <c r="E136" s="722">
        <f t="shared" si="8"/>
        <v>0</v>
      </c>
      <c r="F136" s="722">
        <f t="shared" si="9"/>
        <v>0</v>
      </c>
    </row>
    <row r="137" spans="2:6">
      <c r="B137">
        <f t="shared" si="5"/>
        <v>127</v>
      </c>
      <c r="C137" s="722">
        <f t="shared" si="6"/>
        <v>0</v>
      </c>
      <c r="D137" s="722">
        <f t="shared" si="7"/>
        <v>0</v>
      </c>
      <c r="E137" s="722">
        <f t="shared" si="8"/>
        <v>0</v>
      </c>
      <c r="F137" s="722">
        <f t="shared" si="9"/>
        <v>0</v>
      </c>
    </row>
    <row r="138" spans="2:6">
      <c r="B138">
        <f t="shared" si="5"/>
        <v>128</v>
      </c>
      <c r="C138" s="722">
        <f t="shared" si="6"/>
        <v>0</v>
      </c>
      <c r="D138" s="722">
        <f t="shared" si="7"/>
        <v>0</v>
      </c>
      <c r="E138" s="722">
        <f t="shared" si="8"/>
        <v>0</v>
      </c>
      <c r="F138" s="722">
        <f t="shared" si="9"/>
        <v>0</v>
      </c>
    </row>
    <row r="139" spans="2:6">
      <c r="B139">
        <f t="shared" si="5"/>
        <v>129</v>
      </c>
      <c r="C139" s="722">
        <f t="shared" si="6"/>
        <v>0</v>
      </c>
      <c r="D139" s="722">
        <f t="shared" si="7"/>
        <v>0</v>
      </c>
      <c r="E139" s="722">
        <f t="shared" si="8"/>
        <v>0</v>
      </c>
      <c r="F139" s="722">
        <f t="shared" si="9"/>
        <v>0</v>
      </c>
    </row>
    <row r="140" spans="2:6">
      <c r="B140">
        <f t="shared" si="5"/>
        <v>130</v>
      </c>
      <c r="C140" s="722">
        <f t="shared" si="6"/>
        <v>0</v>
      </c>
      <c r="D140" s="722">
        <f t="shared" si="7"/>
        <v>0</v>
      </c>
      <c r="E140" s="722">
        <f t="shared" si="8"/>
        <v>0</v>
      </c>
      <c r="F140" s="722">
        <f t="shared" si="9"/>
        <v>0</v>
      </c>
    </row>
    <row r="141" spans="2:6">
      <c r="B141">
        <f t="shared" ref="B141:B204" si="10">B140+1</f>
        <v>131</v>
      </c>
      <c r="C141" s="722">
        <f t="shared" ref="C141:C204" si="11">IF(B141&lt;=$B$6,$B$7,0)</f>
        <v>0</v>
      </c>
      <c r="D141" s="722">
        <f t="shared" ref="D141:D204" si="12">F140*$B$5/12</f>
        <v>0</v>
      </c>
      <c r="E141" s="722">
        <f t="shared" ref="E141:E204" si="13">C141-D141</f>
        <v>0</v>
      </c>
      <c r="F141" s="722">
        <f t="shared" ref="F141:F204" si="14">F140-E141</f>
        <v>0</v>
      </c>
    </row>
    <row r="142" spans="2:6">
      <c r="B142">
        <f t="shared" si="10"/>
        <v>132</v>
      </c>
      <c r="C142" s="722">
        <f t="shared" si="11"/>
        <v>0</v>
      </c>
      <c r="D142" s="722">
        <f t="shared" si="12"/>
        <v>0</v>
      </c>
      <c r="E142" s="722">
        <f t="shared" si="13"/>
        <v>0</v>
      </c>
      <c r="F142" s="722">
        <f t="shared" si="14"/>
        <v>0</v>
      </c>
    </row>
    <row r="143" spans="2:6">
      <c r="B143">
        <f t="shared" si="10"/>
        <v>133</v>
      </c>
      <c r="C143" s="722">
        <f t="shared" si="11"/>
        <v>0</v>
      </c>
      <c r="D143" s="722">
        <f t="shared" si="12"/>
        <v>0</v>
      </c>
      <c r="E143" s="722">
        <f t="shared" si="13"/>
        <v>0</v>
      </c>
      <c r="F143" s="722">
        <f t="shared" si="14"/>
        <v>0</v>
      </c>
    </row>
    <row r="144" spans="2:6">
      <c r="B144">
        <f t="shared" si="10"/>
        <v>134</v>
      </c>
      <c r="C144" s="722">
        <f t="shared" si="11"/>
        <v>0</v>
      </c>
      <c r="D144" s="722">
        <f t="shared" si="12"/>
        <v>0</v>
      </c>
      <c r="E144" s="722">
        <f t="shared" si="13"/>
        <v>0</v>
      </c>
      <c r="F144" s="722">
        <f t="shared" si="14"/>
        <v>0</v>
      </c>
    </row>
    <row r="145" spans="2:6">
      <c r="B145">
        <f t="shared" si="10"/>
        <v>135</v>
      </c>
      <c r="C145" s="722">
        <f t="shared" si="11"/>
        <v>0</v>
      </c>
      <c r="D145" s="722">
        <f t="shared" si="12"/>
        <v>0</v>
      </c>
      <c r="E145" s="722">
        <f t="shared" si="13"/>
        <v>0</v>
      </c>
      <c r="F145" s="722">
        <f t="shared" si="14"/>
        <v>0</v>
      </c>
    </row>
    <row r="146" spans="2:6">
      <c r="B146">
        <f t="shared" si="10"/>
        <v>136</v>
      </c>
      <c r="C146" s="722">
        <f t="shared" si="11"/>
        <v>0</v>
      </c>
      <c r="D146" s="722">
        <f t="shared" si="12"/>
        <v>0</v>
      </c>
      <c r="E146" s="722">
        <f t="shared" si="13"/>
        <v>0</v>
      </c>
      <c r="F146" s="722">
        <f t="shared" si="14"/>
        <v>0</v>
      </c>
    </row>
    <row r="147" spans="2:6">
      <c r="B147">
        <f t="shared" si="10"/>
        <v>137</v>
      </c>
      <c r="C147" s="722">
        <f t="shared" si="11"/>
        <v>0</v>
      </c>
      <c r="D147" s="722">
        <f t="shared" si="12"/>
        <v>0</v>
      </c>
      <c r="E147" s="722">
        <f t="shared" si="13"/>
        <v>0</v>
      </c>
      <c r="F147" s="722">
        <f t="shared" si="14"/>
        <v>0</v>
      </c>
    </row>
    <row r="148" spans="2:6">
      <c r="B148">
        <f t="shared" si="10"/>
        <v>138</v>
      </c>
      <c r="C148" s="722">
        <f t="shared" si="11"/>
        <v>0</v>
      </c>
      <c r="D148" s="722">
        <f t="shared" si="12"/>
        <v>0</v>
      </c>
      <c r="E148" s="722">
        <f t="shared" si="13"/>
        <v>0</v>
      </c>
      <c r="F148" s="722">
        <f t="shared" si="14"/>
        <v>0</v>
      </c>
    </row>
    <row r="149" spans="2:6">
      <c r="B149">
        <f t="shared" si="10"/>
        <v>139</v>
      </c>
      <c r="C149" s="722">
        <f t="shared" si="11"/>
        <v>0</v>
      </c>
      <c r="D149" s="722">
        <f t="shared" si="12"/>
        <v>0</v>
      </c>
      <c r="E149" s="722">
        <f t="shared" si="13"/>
        <v>0</v>
      </c>
      <c r="F149" s="722">
        <f t="shared" si="14"/>
        <v>0</v>
      </c>
    </row>
    <row r="150" spans="2:6">
      <c r="B150">
        <f t="shared" si="10"/>
        <v>140</v>
      </c>
      <c r="C150" s="722">
        <f t="shared" si="11"/>
        <v>0</v>
      </c>
      <c r="D150" s="722">
        <f t="shared" si="12"/>
        <v>0</v>
      </c>
      <c r="E150" s="722">
        <f t="shared" si="13"/>
        <v>0</v>
      </c>
      <c r="F150" s="722">
        <f t="shared" si="14"/>
        <v>0</v>
      </c>
    </row>
    <row r="151" spans="2:6">
      <c r="B151">
        <f t="shared" si="10"/>
        <v>141</v>
      </c>
      <c r="C151" s="722">
        <f t="shared" si="11"/>
        <v>0</v>
      </c>
      <c r="D151" s="722">
        <f t="shared" si="12"/>
        <v>0</v>
      </c>
      <c r="E151" s="722">
        <f t="shared" si="13"/>
        <v>0</v>
      </c>
      <c r="F151" s="722">
        <f t="shared" si="14"/>
        <v>0</v>
      </c>
    </row>
    <row r="152" spans="2:6">
      <c r="B152">
        <f t="shared" si="10"/>
        <v>142</v>
      </c>
      <c r="C152" s="722">
        <f t="shared" si="11"/>
        <v>0</v>
      </c>
      <c r="D152" s="722">
        <f t="shared" si="12"/>
        <v>0</v>
      </c>
      <c r="E152" s="722">
        <f t="shared" si="13"/>
        <v>0</v>
      </c>
      <c r="F152" s="722">
        <f t="shared" si="14"/>
        <v>0</v>
      </c>
    </row>
    <row r="153" spans="2:6">
      <c r="B153">
        <f t="shared" si="10"/>
        <v>143</v>
      </c>
      <c r="C153" s="722">
        <f t="shared" si="11"/>
        <v>0</v>
      </c>
      <c r="D153" s="722">
        <f t="shared" si="12"/>
        <v>0</v>
      </c>
      <c r="E153" s="722">
        <f t="shared" si="13"/>
        <v>0</v>
      </c>
      <c r="F153" s="722">
        <f t="shared" si="14"/>
        <v>0</v>
      </c>
    </row>
    <row r="154" spans="2:6">
      <c r="B154">
        <f t="shared" si="10"/>
        <v>144</v>
      </c>
      <c r="C154" s="722">
        <f t="shared" si="11"/>
        <v>0</v>
      </c>
      <c r="D154" s="722">
        <f t="shared" si="12"/>
        <v>0</v>
      </c>
      <c r="E154" s="722">
        <f t="shared" si="13"/>
        <v>0</v>
      </c>
      <c r="F154" s="722">
        <f t="shared" si="14"/>
        <v>0</v>
      </c>
    </row>
    <row r="155" spans="2:6">
      <c r="B155">
        <f t="shared" si="10"/>
        <v>145</v>
      </c>
      <c r="C155" s="722">
        <f t="shared" si="11"/>
        <v>0</v>
      </c>
      <c r="D155" s="722">
        <f t="shared" si="12"/>
        <v>0</v>
      </c>
      <c r="E155" s="722">
        <f t="shared" si="13"/>
        <v>0</v>
      </c>
      <c r="F155" s="722">
        <f t="shared" si="14"/>
        <v>0</v>
      </c>
    </row>
    <row r="156" spans="2:6">
      <c r="B156">
        <f t="shared" si="10"/>
        <v>146</v>
      </c>
      <c r="C156" s="722">
        <f t="shared" si="11"/>
        <v>0</v>
      </c>
      <c r="D156" s="722">
        <f t="shared" si="12"/>
        <v>0</v>
      </c>
      <c r="E156" s="722">
        <f t="shared" si="13"/>
        <v>0</v>
      </c>
      <c r="F156" s="722">
        <f t="shared" si="14"/>
        <v>0</v>
      </c>
    </row>
    <row r="157" spans="2:6">
      <c r="B157">
        <f t="shared" si="10"/>
        <v>147</v>
      </c>
      <c r="C157" s="722">
        <f t="shared" si="11"/>
        <v>0</v>
      </c>
      <c r="D157" s="722">
        <f t="shared" si="12"/>
        <v>0</v>
      </c>
      <c r="E157" s="722">
        <f t="shared" si="13"/>
        <v>0</v>
      </c>
      <c r="F157" s="722">
        <f t="shared" si="14"/>
        <v>0</v>
      </c>
    </row>
    <row r="158" spans="2:6">
      <c r="B158">
        <f t="shared" si="10"/>
        <v>148</v>
      </c>
      <c r="C158" s="722">
        <f t="shared" si="11"/>
        <v>0</v>
      </c>
      <c r="D158" s="722">
        <f t="shared" si="12"/>
        <v>0</v>
      </c>
      <c r="E158" s="722">
        <f t="shared" si="13"/>
        <v>0</v>
      </c>
      <c r="F158" s="722">
        <f t="shared" si="14"/>
        <v>0</v>
      </c>
    </row>
    <row r="159" spans="2:6">
      <c r="B159">
        <f t="shared" si="10"/>
        <v>149</v>
      </c>
      <c r="C159" s="722">
        <f t="shared" si="11"/>
        <v>0</v>
      </c>
      <c r="D159" s="722">
        <f t="shared" si="12"/>
        <v>0</v>
      </c>
      <c r="E159" s="722">
        <f t="shared" si="13"/>
        <v>0</v>
      </c>
      <c r="F159" s="722">
        <f t="shared" si="14"/>
        <v>0</v>
      </c>
    </row>
    <row r="160" spans="2:6">
      <c r="B160">
        <f t="shared" si="10"/>
        <v>150</v>
      </c>
      <c r="C160" s="722">
        <f t="shared" si="11"/>
        <v>0</v>
      </c>
      <c r="D160" s="722">
        <f t="shared" si="12"/>
        <v>0</v>
      </c>
      <c r="E160" s="722">
        <f t="shared" si="13"/>
        <v>0</v>
      </c>
      <c r="F160" s="722">
        <f t="shared" si="14"/>
        <v>0</v>
      </c>
    </row>
    <row r="161" spans="2:6">
      <c r="B161">
        <f t="shared" si="10"/>
        <v>151</v>
      </c>
      <c r="C161" s="722">
        <f t="shared" si="11"/>
        <v>0</v>
      </c>
      <c r="D161" s="722">
        <f t="shared" si="12"/>
        <v>0</v>
      </c>
      <c r="E161" s="722">
        <f t="shared" si="13"/>
        <v>0</v>
      </c>
      <c r="F161" s="722">
        <f t="shared" si="14"/>
        <v>0</v>
      </c>
    </row>
    <row r="162" spans="2:6">
      <c r="B162">
        <f t="shared" si="10"/>
        <v>152</v>
      </c>
      <c r="C162" s="722">
        <f t="shared" si="11"/>
        <v>0</v>
      </c>
      <c r="D162" s="722">
        <f t="shared" si="12"/>
        <v>0</v>
      </c>
      <c r="E162" s="722">
        <f t="shared" si="13"/>
        <v>0</v>
      </c>
      <c r="F162" s="722">
        <f t="shared" si="14"/>
        <v>0</v>
      </c>
    </row>
    <row r="163" spans="2:6">
      <c r="B163">
        <f t="shared" si="10"/>
        <v>153</v>
      </c>
      <c r="C163" s="722">
        <f t="shared" si="11"/>
        <v>0</v>
      </c>
      <c r="D163" s="722">
        <f t="shared" si="12"/>
        <v>0</v>
      </c>
      <c r="E163" s="722">
        <f t="shared" si="13"/>
        <v>0</v>
      </c>
      <c r="F163" s="722">
        <f t="shared" si="14"/>
        <v>0</v>
      </c>
    </row>
    <row r="164" spans="2:6">
      <c r="B164">
        <f t="shared" si="10"/>
        <v>154</v>
      </c>
      <c r="C164" s="722">
        <f t="shared" si="11"/>
        <v>0</v>
      </c>
      <c r="D164" s="722">
        <f t="shared" si="12"/>
        <v>0</v>
      </c>
      <c r="E164" s="722">
        <f t="shared" si="13"/>
        <v>0</v>
      </c>
      <c r="F164" s="722">
        <f t="shared" si="14"/>
        <v>0</v>
      </c>
    </row>
    <row r="165" spans="2:6">
      <c r="B165">
        <f t="shared" si="10"/>
        <v>155</v>
      </c>
      <c r="C165" s="722">
        <f t="shared" si="11"/>
        <v>0</v>
      </c>
      <c r="D165" s="722">
        <f t="shared" si="12"/>
        <v>0</v>
      </c>
      <c r="E165" s="722">
        <f t="shared" si="13"/>
        <v>0</v>
      </c>
      <c r="F165" s="722">
        <f t="shared" si="14"/>
        <v>0</v>
      </c>
    </row>
    <row r="166" spans="2:6">
      <c r="B166">
        <f t="shared" si="10"/>
        <v>156</v>
      </c>
      <c r="C166" s="722">
        <f t="shared" si="11"/>
        <v>0</v>
      </c>
      <c r="D166" s="722">
        <f t="shared" si="12"/>
        <v>0</v>
      </c>
      <c r="E166" s="722">
        <f t="shared" si="13"/>
        <v>0</v>
      </c>
      <c r="F166" s="722">
        <f t="shared" si="14"/>
        <v>0</v>
      </c>
    </row>
    <row r="167" spans="2:6">
      <c r="B167">
        <f t="shared" si="10"/>
        <v>157</v>
      </c>
      <c r="C167" s="722">
        <f t="shared" si="11"/>
        <v>0</v>
      </c>
      <c r="D167" s="722">
        <f t="shared" si="12"/>
        <v>0</v>
      </c>
      <c r="E167" s="722">
        <f t="shared" si="13"/>
        <v>0</v>
      </c>
      <c r="F167" s="722">
        <f t="shared" si="14"/>
        <v>0</v>
      </c>
    </row>
    <row r="168" spans="2:6">
      <c r="B168">
        <f t="shared" si="10"/>
        <v>158</v>
      </c>
      <c r="C168" s="722">
        <f t="shared" si="11"/>
        <v>0</v>
      </c>
      <c r="D168" s="722">
        <f t="shared" si="12"/>
        <v>0</v>
      </c>
      <c r="E168" s="722">
        <f t="shared" si="13"/>
        <v>0</v>
      </c>
      <c r="F168" s="722">
        <f t="shared" si="14"/>
        <v>0</v>
      </c>
    </row>
    <row r="169" spans="2:6">
      <c r="B169">
        <f t="shared" si="10"/>
        <v>159</v>
      </c>
      <c r="C169" s="722">
        <f t="shared" si="11"/>
        <v>0</v>
      </c>
      <c r="D169" s="722">
        <f t="shared" si="12"/>
        <v>0</v>
      </c>
      <c r="E169" s="722">
        <f t="shared" si="13"/>
        <v>0</v>
      </c>
      <c r="F169" s="722">
        <f t="shared" si="14"/>
        <v>0</v>
      </c>
    </row>
    <row r="170" spans="2:6">
      <c r="B170">
        <f t="shared" si="10"/>
        <v>160</v>
      </c>
      <c r="C170" s="722">
        <f t="shared" si="11"/>
        <v>0</v>
      </c>
      <c r="D170" s="722">
        <f t="shared" si="12"/>
        <v>0</v>
      </c>
      <c r="E170" s="722">
        <f t="shared" si="13"/>
        <v>0</v>
      </c>
      <c r="F170" s="722">
        <f t="shared" si="14"/>
        <v>0</v>
      </c>
    </row>
    <row r="171" spans="2:6">
      <c r="B171">
        <f t="shared" si="10"/>
        <v>161</v>
      </c>
      <c r="C171" s="722">
        <f t="shared" si="11"/>
        <v>0</v>
      </c>
      <c r="D171" s="722">
        <f t="shared" si="12"/>
        <v>0</v>
      </c>
      <c r="E171" s="722">
        <f t="shared" si="13"/>
        <v>0</v>
      </c>
      <c r="F171" s="722">
        <f t="shared" si="14"/>
        <v>0</v>
      </c>
    </row>
    <row r="172" spans="2:6">
      <c r="B172">
        <f t="shared" si="10"/>
        <v>162</v>
      </c>
      <c r="C172" s="722">
        <f t="shared" si="11"/>
        <v>0</v>
      </c>
      <c r="D172" s="722">
        <f t="shared" si="12"/>
        <v>0</v>
      </c>
      <c r="E172" s="722">
        <f t="shared" si="13"/>
        <v>0</v>
      </c>
      <c r="F172" s="722">
        <f t="shared" si="14"/>
        <v>0</v>
      </c>
    </row>
    <row r="173" spans="2:6">
      <c r="B173">
        <f t="shared" si="10"/>
        <v>163</v>
      </c>
      <c r="C173" s="722">
        <f t="shared" si="11"/>
        <v>0</v>
      </c>
      <c r="D173" s="722">
        <f t="shared" si="12"/>
        <v>0</v>
      </c>
      <c r="E173" s="722">
        <f t="shared" si="13"/>
        <v>0</v>
      </c>
      <c r="F173" s="722">
        <f t="shared" si="14"/>
        <v>0</v>
      </c>
    </row>
    <row r="174" spans="2:6">
      <c r="B174">
        <f t="shared" si="10"/>
        <v>164</v>
      </c>
      <c r="C174" s="722">
        <f t="shared" si="11"/>
        <v>0</v>
      </c>
      <c r="D174" s="722">
        <f t="shared" si="12"/>
        <v>0</v>
      </c>
      <c r="E174" s="722">
        <f t="shared" si="13"/>
        <v>0</v>
      </c>
      <c r="F174" s="722">
        <f t="shared" si="14"/>
        <v>0</v>
      </c>
    </row>
    <row r="175" spans="2:6">
      <c r="B175">
        <f t="shared" si="10"/>
        <v>165</v>
      </c>
      <c r="C175" s="722">
        <f t="shared" si="11"/>
        <v>0</v>
      </c>
      <c r="D175" s="722">
        <f t="shared" si="12"/>
        <v>0</v>
      </c>
      <c r="E175" s="722">
        <f t="shared" si="13"/>
        <v>0</v>
      </c>
      <c r="F175" s="722">
        <f t="shared" si="14"/>
        <v>0</v>
      </c>
    </row>
    <row r="176" spans="2:6">
      <c r="B176">
        <f t="shared" si="10"/>
        <v>166</v>
      </c>
      <c r="C176" s="722">
        <f t="shared" si="11"/>
        <v>0</v>
      </c>
      <c r="D176" s="722">
        <f t="shared" si="12"/>
        <v>0</v>
      </c>
      <c r="E176" s="722">
        <f t="shared" si="13"/>
        <v>0</v>
      </c>
      <c r="F176" s="722">
        <f t="shared" si="14"/>
        <v>0</v>
      </c>
    </row>
    <row r="177" spans="2:6">
      <c r="B177">
        <f t="shared" si="10"/>
        <v>167</v>
      </c>
      <c r="C177" s="722">
        <f t="shared" si="11"/>
        <v>0</v>
      </c>
      <c r="D177" s="722">
        <f t="shared" si="12"/>
        <v>0</v>
      </c>
      <c r="E177" s="722">
        <f t="shared" si="13"/>
        <v>0</v>
      </c>
      <c r="F177" s="722">
        <f t="shared" si="14"/>
        <v>0</v>
      </c>
    </row>
    <row r="178" spans="2:6">
      <c r="B178">
        <f t="shared" si="10"/>
        <v>168</v>
      </c>
      <c r="C178" s="722">
        <f t="shared" si="11"/>
        <v>0</v>
      </c>
      <c r="D178" s="722">
        <f t="shared" si="12"/>
        <v>0</v>
      </c>
      <c r="E178" s="722">
        <f t="shared" si="13"/>
        <v>0</v>
      </c>
      <c r="F178" s="722">
        <f t="shared" si="14"/>
        <v>0</v>
      </c>
    </row>
    <row r="179" spans="2:6">
      <c r="B179">
        <f t="shared" si="10"/>
        <v>169</v>
      </c>
      <c r="C179" s="722">
        <f t="shared" si="11"/>
        <v>0</v>
      </c>
      <c r="D179" s="722">
        <f t="shared" si="12"/>
        <v>0</v>
      </c>
      <c r="E179" s="722">
        <f t="shared" si="13"/>
        <v>0</v>
      </c>
      <c r="F179" s="722">
        <f t="shared" si="14"/>
        <v>0</v>
      </c>
    </row>
    <row r="180" spans="2:6">
      <c r="B180">
        <f t="shared" si="10"/>
        <v>170</v>
      </c>
      <c r="C180" s="722">
        <f t="shared" si="11"/>
        <v>0</v>
      </c>
      <c r="D180" s="722">
        <f t="shared" si="12"/>
        <v>0</v>
      </c>
      <c r="E180" s="722">
        <f t="shared" si="13"/>
        <v>0</v>
      </c>
      <c r="F180" s="722">
        <f t="shared" si="14"/>
        <v>0</v>
      </c>
    </row>
    <row r="181" spans="2:6">
      <c r="B181">
        <f t="shared" si="10"/>
        <v>171</v>
      </c>
      <c r="C181" s="722">
        <f t="shared" si="11"/>
        <v>0</v>
      </c>
      <c r="D181" s="722">
        <f t="shared" si="12"/>
        <v>0</v>
      </c>
      <c r="E181" s="722">
        <f t="shared" si="13"/>
        <v>0</v>
      </c>
      <c r="F181" s="722">
        <f t="shared" si="14"/>
        <v>0</v>
      </c>
    </row>
    <row r="182" spans="2:6">
      <c r="B182">
        <f t="shared" si="10"/>
        <v>172</v>
      </c>
      <c r="C182" s="722">
        <f t="shared" si="11"/>
        <v>0</v>
      </c>
      <c r="D182" s="722">
        <f t="shared" si="12"/>
        <v>0</v>
      </c>
      <c r="E182" s="722">
        <f t="shared" si="13"/>
        <v>0</v>
      </c>
      <c r="F182" s="722">
        <f t="shared" si="14"/>
        <v>0</v>
      </c>
    </row>
    <row r="183" spans="2:6">
      <c r="B183">
        <f t="shared" si="10"/>
        <v>173</v>
      </c>
      <c r="C183" s="722">
        <f t="shared" si="11"/>
        <v>0</v>
      </c>
      <c r="D183" s="722">
        <f t="shared" si="12"/>
        <v>0</v>
      </c>
      <c r="E183" s="722">
        <f t="shared" si="13"/>
        <v>0</v>
      </c>
      <c r="F183" s="722">
        <f t="shared" si="14"/>
        <v>0</v>
      </c>
    </row>
    <row r="184" spans="2:6">
      <c r="B184">
        <f t="shared" si="10"/>
        <v>174</v>
      </c>
      <c r="C184" s="722">
        <f t="shared" si="11"/>
        <v>0</v>
      </c>
      <c r="D184" s="722">
        <f t="shared" si="12"/>
        <v>0</v>
      </c>
      <c r="E184" s="722">
        <f t="shared" si="13"/>
        <v>0</v>
      </c>
      <c r="F184" s="722">
        <f t="shared" si="14"/>
        <v>0</v>
      </c>
    </row>
    <row r="185" spans="2:6">
      <c r="B185">
        <f t="shared" si="10"/>
        <v>175</v>
      </c>
      <c r="C185" s="722">
        <f t="shared" si="11"/>
        <v>0</v>
      </c>
      <c r="D185" s="722">
        <f t="shared" si="12"/>
        <v>0</v>
      </c>
      <c r="E185" s="722">
        <f t="shared" si="13"/>
        <v>0</v>
      </c>
      <c r="F185" s="722">
        <f t="shared" si="14"/>
        <v>0</v>
      </c>
    </row>
    <row r="186" spans="2:6">
      <c r="B186">
        <f t="shared" si="10"/>
        <v>176</v>
      </c>
      <c r="C186" s="722">
        <f t="shared" si="11"/>
        <v>0</v>
      </c>
      <c r="D186" s="722">
        <f t="shared" si="12"/>
        <v>0</v>
      </c>
      <c r="E186" s="722">
        <f t="shared" si="13"/>
        <v>0</v>
      </c>
      <c r="F186" s="722">
        <f t="shared" si="14"/>
        <v>0</v>
      </c>
    </row>
    <row r="187" spans="2:6">
      <c r="B187">
        <f t="shared" si="10"/>
        <v>177</v>
      </c>
      <c r="C187" s="722">
        <f t="shared" si="11"/>
        <v>0</v>
      </c>
      <c r="D187" s="722">
        <f t="shared" si="12"/>
        <v>0</v>
      </c>
      <c r="E187" s="722">
        <f t="shared" si="13"/>
        <v>0</v>
      </c>
      <c r="F187" s="722">
        <f t="shared" si="14"/>
        <v>0</v>
      </c>
    </row>
    <row r="188" spans="2:6">
      <c r="B188">
        <f t="shared" si="10"/>
        <v>178</v>
      </c>
      <c r="C188" s="722">
        <f t="shared" si="11"/>
        <v>0</v>
      </c>
      <c r="D188" s="722">
        <f t="shared" si="12"/>
        <v>0</v>
      </c>
      <c r="E188" s="722">
        <f t="shared" si="13"/>
        <v>0</v>
      </c>
      <c r="F188" s="722">
        <f t="shared" si="14"/>
        <v>0</v>
      </c>
    </row>
    <row r="189" spans="2:6">
      <c r="B189">
        <f t="shared" si="10"/>
        <v>179</v>
      </c>
      <c r="C189" s="722">
        <f t="shared" si="11"/>
        <v>0</v>
      </c>
      <c r="D189" s="722">
        <f t="shared" si="12"/>
        <v>0</v>
      </c>
      <c r="E189" s="722">
        <f t="shared" si="13"/>
        <v>0</v>
      </c>
      <c r="F189" s="722">
        <f t="shared" si="14"/>
        <v>0</v>
      </c>
    </row>
    <row r="190" spans="2:6">
      <c r="B190">
        <f t="shared" si="10"/>
        <v>180</v>
      </c>
      <c r="C190" s="722">
        <f t="shared" si="11"/>
        <v>0</v>
      </c>
      <c r="D190" s="722">
        <f t="shared" si="12"/>
        <v>0</v>
      </c>
      <c r="E190" s="722">
        <f t="shared" si="13"/>
        <v>0</v>
      </c>
      <c r="F190" s="722">
        <f t="shared" si="14"/>
        <v>0</v>
      </c>
    </row>
    <row r="191" spans="2:6">
      <c r="B191">
        <f t="shared" si="10"/>
        <v>181</v>
      </c>
      <c r="C191" s="722">
        <f t="shared" si="11"/>
        <v>0</v>
      </c>
      <c r="D191" s="722">
        <f t="shared" si="12"/>
        <v>0</v>
      </c>
      <c r="E191" s="722">
        <f t="shared" si="13"/>
        <v>0</v>
      </c>
      <c r="F191" s="722">
        <f t="shared" si="14"/>
        <v>0</v>
      </c>
    </row>
    <row r="192" spans="2:6">
      <c r="B192">
        <f t="shared" si="10"/>
        <v>182</v>
      </c>
      <c r="C192" s="722">
        <f t="shared" si="11"/>
        <v>0</v>
      </c>
      <c r="D192" s="722">
        <f t="shared" si="12"/>
        <v>0</v>
      </c>
      <c r="E192" s="722">
        <f t="shared" si="13"/>
        <v>0</v>
      </c>
      <c r="F192" s="722">
        <f t="shared" si="14"/>
        <v>0</v>
      </c>
    </row>
    <row r="193" spans="2:6">
      <c r="B193">
        <f t="shared" si="10"/>
        <v>183</v>
      </c>
      <c r="C193" s="722">
        <f t="shared" si="11"/>
        <v>0</v>
      </c>
      <c r="D193" s="722">
        <f t="shared" si="12"/>
        <v>0</v>
      </c>
      <c r="E193" s="722">
        <f t="shared" si="13"/>
        <v>0</v>
      </c>
      <c r="F193" s="722">
        <f t="shared" si="14"/>
        <v>0</v>
      </c>
    </row>
    <row r="194" spans="2:6">
      <c r="B194">
        <f t="shared" si="10"/>
        <v>184</v>
      </c>
      <c r="C194" s="722">
        <f t="shared" si="11"/>
        <v>0</v>
      </c>
      <c r="D194" s="722">
        <f t="shared" si="12"/>
        <v>0</v>
      </c>
      <c r="E194" s="722">
        <f t="shared" si="13"/>
        <v>0</v>
      </c>
      <c r="F194" s="722">
        <f t="shared" si="14"/>
        <v>0</v>
      </c>
    </row>
    <row r="195" spans="2:6">
      <c r="B195">
        <f t="shared" si="10"/>
        <v>185</v>
      </c>
      <c r="C195" s="722">
        <f t="shared" si="11"/>
        <v>0</v>
      </c>
      <c r="D195" s="722">
        <f t="shared" si="12"/>
        <v>0</v>
      </c>
      <c r="E195" s="722">
        <f t="shared" si="13"/>
        <v>0</v>
      </c>
      <c r="F195" s="722">
        <f t="shared" si="14"/>
        <v>0</v>
      </c>
    </row>
    <row r="196" spans="2:6">
      <c r="B196">
        <f t="shared" si="10"/>
        <v>186</v>
      </c>
      <c r="C196" s="722">
        <f t="shared" si="11"/>
        <v>0</v>
      </c>
      <c r="D196" s="722">
        <f t="shared" si="12"/>
        <v>0</v>
      </c>
      <c r="E196" s="722">
        <f t="shared" si="13"/>
        <v>0</v>
      </c>
      <c r="F196" s="722">
        <f t="shared" si="14"/>
        <v>0</v>
      </c>
    </row>
    <row r="197" spans="2:6">
      <c r="B197">
        <f t="shared" si="10"/>
        <v>187</v>
      </c>
      <c r="C197" s="722">
        <f t="shared" si="11"/>
        <v>0</v>
      </c>
      <c r="D197" s="722">
        <f t="shared" si="12"/>
        <v>0</v>
      </c>
      <c r="E197" s="722">
        <f t="shared" si="13"/>
        <v>0</v>
      </c>
      <c r="F197" s="722">
        <f t="shared" si="14"/>
        <v>0</v>
      </c>
    </row>
    <row r="198" spans="2:6">
      <c r="B198">
        <f t="shared" si="10"/>
        <v>188</v>
      </c>
      <c r="C198" s="722">
        <f t="shared" si="11"/>
        <v>0</v>
      </c>
      <c r="D198" s="722">
        <f t="shared" si="12"/>
        <v>0</v>
      </c>
      <c r="E198" s="722">
        <f t="shared" si="13"/>
        <v>0</v>
      </c>
      <c r="F198" s="722">
        <f t="shared" si="14"/>
        <v>0</v>
      </c>
    </row>
    <row r="199" spans="2:6">
      <c r="B199">
        <f t="shared" si="10"/>
        <v>189</v>
      </c>
      <c r="C199" s="722">
        <f t="shared" si="11"/>
        <v>0</v>
      </c>
      <c r="D199" s="722">
        <f t="shared" si="12"/>
        <v>0</v>
      </c>
      <c r="E199" s="722">
        <f t="shared" si="13"/>
        <v>0</v>
      </c>
      <c r="F199" s="722">
        <f t="shared" si="14"/>
        <v>0</v>
      </c>
    </row>
    <row r="200" spans="2:6">
      <c r="B200">
        <f t="shared" si="10"/>
        <v>190</v>
      </c>
      <c r="C200" s="722">
        <f t="shared" si="11"/>
        <v>0</v>
      </c>
      <c r="D200" s="722">
        <f t="shared" si="12"/>
        <v>0</v>
      </c>
      <c r="E200" s="722">
        <f t="shared" si="13"/>
        <v>0</v>
      </c>
      <c r="F200" s="722">
        <f t="shared" si="14"/>
        <v>0</v>
      </c>
    </row>
    <row r="201" spans="2:6">
      <c r="B201">
        <f t="shared" si="10"/>
        <v>191</v>
      </c>
      <c r="C201" s="722">
        <f t="shared" si="11"/>
        <v>0</v>
      </c>
      <c r="D201" s="722">
        <f t="shared" si="12"/>
        <v>0</v>
      </c>
      <c r="E201" s="722">
        <f t="shared" si="13"/>
        <v>0</v>
      </c>
      <c r="F201" s="722">
        <f t="shared" si="14"/>
        <v>0</v>
      </c>
    </row>
    <row r="202" spans="2:6">
      <c r="B202">
        <f t="shared" si="10"/>
        <v>192</v>
      </c>
      <c r="C202" s="722">
        <f t="shared" si="11"/>
        <v>0</v>
      </c>
      <c r="D202" s="722">
        <f t="shared" si="12"/>
        <v>0</v>
      </c>
      <c r="E202" s="722">
        <f t="shared" si="13"/>
        <v>0</v>
      </c>
      <c r="F202" s="722">
        <f t="shared" si="14"/>
        <v>0</v>
      </c>
    </row>
    <row r="203" spans="2:6">
      <c r="B203">
        <f t="shared" si="10"/>
        <v>193</v>
      </c>
      <c r="C203" s="722">
        <f t="shared" si="11"/>
        <v>0</v>
      </c>
      <c r="D203" s="722">
        <f t="shared" si="12"/>
        <v>0</v>
      </c>
      <c r="E203" s="722">
        <f t="shared" si="13"/>
        <v>0</v>
      </c>
      <c r="F203" s="722">
        <f t="shared" si="14"/>
        <v>0</v>
      </c>
    </row>
    <row r="204" spans="2:6">
      <c r="B204">
        <f t="shared" si="10"/>
        <v>194</v>
      </c>
      <c r="C204" s="722">
        <f t="shared" si="11"/>
        <v>0</v>
      </c>
      <c r="D204" s="722">
        <f t="shared" si="12"/>
        <v>0</v>
      </c>
      <c r="E204" s="722">
        <f t="shared" si="13"/>
        <v>0</v>
      </c>
      <c r="F204" s="722">
        <f t="shared" si="14"/>
        <v>0</v>
      </c>
    </row>
    <row r="205" spans="2:6">
      <c r="B205">
        <f t="shared" ref="B205:B268" si="15">B204+1</f>
        <v>195</v>
      </c>
      <c r="C205" s="722">
        <f t="shared" ref="C205:C268" si="16">IF(B205&lt;=$B$6,$B$7,0)</f>
        <v>0</v>
      </c>
      <c r="D205" s="722">
        <f t="shared" ref="D205:D268" si="17">F204*$B$5/12</f>
        <v>0</v>
      </c>
      <c r="E205" s="722">
        <f t="shared" ref="E205:E268" si="18">C205-D205</f>
        <v>0</v>
      </c>
      <c r="F205" s="722">
        <f t="shared" ref="F205:F268" si="19">F204-E205</f>
        <v>0</v>
      </c>
    </row>
    <row r="206" spans="2:6">
      <c r="B206">
        <f t="shared" si="15"/>
        <v>196</v>
      </c>
      <c r="C206" s="722">
        <f t="shared" si="16"/>
        <v>0</v>
      </c>
      <c r="D206" s="722">
        <f t="shared" si="17"/>
        <v>0</v>
      </c>
      <c r="E206" s="722">
        <f t="shared" si="18"/>
        <v>0</v>
      </c>
      <c r="F206" s="722">
        <f t="shared" si="19"/>
        <v>0</v>
      </c>
    </row>
    <row r="207" spans="2:6">
      <c r="B207">
        <f t="shared" si="15"/>
        <v>197</v>
      </c>
      <c r="C207" s="722">
        <f t="shared" si="16"/>
        <v>0</v>
      </c>
      <c r="D207" s="722">
        <f t="shared" si="17"/>
        <v>0</v>
      </c>
      <c r="E207" s="722">
        <f t="shared" si="18"/>
        <v>0</v>
      </c>
      <c r="F207" s="722">
        <f t="shared" si="19"/>
        <v>0</v>
      </c>
    </row>
    <row r="208" spans="2:6">
      <c r="B208">
        <f t="shared" si="15"/>
        <v>198</v>
      </c>
      <c r="C208" s="722">
        <f t="shared" si="16"/>
        <v>0</v>
      </c>
      <c r="D208" s="722">
        <f t="shared" si="17"/>
        <v>0</v>
      </c>
      <c r="E208" s="722">
        <f t="shared" si="18"/>
        <v>0</v>
      </c>
      <c r="F208" s="722">
        <f t="shared" si="19"/>
        <v>0</v>
      </c>
    </row>
    <row r="209" spans="2:6">
      <c r="B209">
        <f t="shared" si="15"/>
        <v>199</v>
      </c>
      <c r="C209" s="722">
        <f t="shared" si="16"/>
        <v>0</v>
      </c>
      <c r="D209" s="722">
        <f t="shared" si="17"/>
        <v>0</v>
      </c>
      <c r="E209" s="722">
        <f t="shared" si="18"/>
        <v>0</v>
      </c>
      <c r="F209" s="722">
        <f t="shared" si="19"/>
        <v>0</v>
      </c>
    </row>
    <row r="210" spans="2:6">
      <c r="B210">
        <f t="shared" si="15"/>
        <v>200</v>
      </c>
      <c r="C210" s="722">
        <f t="shared" si="16"/>
        <v>0</v>
      </c>
      <c r="D210" s="722">
        <f t="shared" si="17"/>
        <v>0</v>
      </c>
      <c r="E210" s="722">
        <f t="shared" si="18"/>
        <v>0</v>
      </c>
      <c r="F210" s="722">
        <f t="shared" si="19"/>
        <v>0</v>
      </c>
    </row>
    <row r="211" spans="2:6">
      <c r="B211">
        <f t="shared" si="15"/>
        <v>201</v>
      </c>
      <c r="C211" s="722">
        <f t="shared" si="16"/>
        <v>0</v>
      </c>
      <c r="D211" s="722">
        <f t="shared" si="17"/>
        <v>0</v>
      </c>
      <c r="E211" s="722">
        <f t="shared" si="18"/>
        <v>0</v>
      </c>
      <c r="F211" s="722">
        <f t="shared" si="19"/>
        <v>0</v>
      </c>
    </row>
    <row r="212" spans="2:6">
      <c r="B212">
        <f t="shared" si="15"/>
        <v>202</v>
      </c>
      <c r="C212" s="722">
        <f t="shared" si="16"/>
        <v>0</v>
      </c>
      <c r="D212" s="722">
        <f t="shared" si="17"/>
        <v>0</v>
      </c>
      <c r="E212" s="722">
        <f t="shared" si="18"/>
        <v>0</v>
      </c>
      <c r="F212" s="722">
        <f t="shared" si="19"/>
        <v>0</v>
      </c>
    </row>
    <row r="213" spans="2:6">
      <c r="B213">
        <f t="shared" si="15"/>
        <v>203</v>
      </c>
      <c r="C213" s="722">
        <f t="shared" si="16"/>
        <v>0</v>
      </c>
      <c r="D213" s="722">
        <f t="shared" si="17"/>
        <v>0</v>
      </c>
      <c r="E213" s="722">
        <f t="shared" si="18"/>
        <v>0</v>
      </c>
      <c r="F213" s="722">
        <f t="shared" si="19"/>
        <v>0</v>
      </c>
    </row>
    <row r="214" spans="2:6">
      <c r="B214">
        <f t="shared" si="15"/>
        <v>204</v>
      </c>
      <c r="C214" s="722">
        <f t="shared" si="16"/>
        <v>0</v>
      </c>
      <c r="D214" s="722">
        <f t="shared" si="17"/>
        <v>0</v>
      </c>
      <c r="E214" s="722">
        <f t="shared" si="18"/>
        <v>0</v>
      </c>
      <c r="F214" s="722">
        <f t="shared" si="19"/>
        <v>0</v>
      </c>
    </row>
    <row r="215" spans="2:6">
      <c r="B215">
        <f t="shared" si="15"/>
        <v>205</v>
      </c>
      <c r="C215" s="722">
        <f t="shared" si="16"/>
        <v>0</v>
      </c>
      <c r="D215" s="722">
        <f t="shared" si="17"/>
        <v>0</v>
      </c>
      <c r="E215" s="722">
        <f t="shared" si="18"/>
        <v>0</v>
      </c>
      <c r="F215" s="722">
        <f t="shared" si="19"/>
        <v>0</v>
      </c>
    </row>
    <row r="216" spans="2:6">
      <c r="B216">
        <f t="shared" si="15"/>
        <v>206</v>
      </c>
      <c r="C216" s="722">
        <f t="shared" si="16"/>
        <v>0</v>
      </c>
      <c r="D216" s="722">
        <f t="shared" si="17"/>
        <v>0</v>
      </c>
      <c r="E216" s="722">
        <f t="shared" si="18"/>
        <v>0</v>
      </c>
      <c r="F216" s="722">
        <f t="shared" si="19"/>
        <v>0</v>
      </c>
    </row>
    <row r="217" spans="2:6">
      <c r="B217">
        <f t="shared" si="15"/>
        <v>207</v>
      </c>
      <c r="C217" s="722">
        <f t="shared" si="16"/>
        <v>0</v>
      </c>
      <c r="D217" s="722">
        <f t="shared" si="17"/>
        <v>0</v>
      </c>
      <c r="E217" s="722">
        <f t="shared" si="18"/>
        <v>0</v>
      </c>
      <c r="F217" s="722">
        <f t="shared" si="19"/>
        <v>0</v>
      </c>
    </row>
    <row r="218" spans="2:6">
      <c r="B218">
        <f t="shared" si="15"/>
        <v>208</v>
      </c>
      <c r="C218" s="722">
        <f t="shared" si="16"/>
        <v>0</v>
      </c>
      <c r="D218" s="722">
        <f t="shared" si="17"/>
        <v>0</v>
      </c>
      <c r="E218" s="722">
        <f t="shared" si="18"/>
        <v>0</v>
      </c>
      <c r="F218" s="722">
        <f t="shared" si="19"/>
        <v>0</v>
      </c>
    </row>
    <row r="219" spans="2:6">
      <c r="B219">
        <f t="shared" si="15"/>
        <v>209</v>
      </c>
      <c r="C219" s="722">
        <f t="shared" si="16"/>
        <v>0</v>
      </c>
      <c r="D219" s="722">
        <f t="shared" si="17"/>
        <v>0</v>
      </c>
      <c r="E219" s="722">
        <f t="shared" si="18"/>
        <v>0</v>
      </c>
      <c r="F219" s="722">
        <f t="shared" si="19"/>
        <v>0</v>
      </c>
    </row>
    <row r="220" spans="2:6">
      <c r="B220">
        <f t="shared" si="15"/>
        <v>210</v>
      </c>
      <c r="C220" s="722">
        <f t="shared" si="16"/>
        <v>0</v>
      </c>
      <c r="D220" s="722">
        <f t="shared" si="17"/>
        <v>0</v>
      </c>
      <c r="E220" s="722">
        <f t="shared" si="18"/>
        <v>0</v>
      </c>
      <c r="F220" s="722">
        <f t="shared" si="19"/>
        <v>0</v>
      </c>
    </row>
    <row r="221" spans="2:6">
      <c r="B221">
        <f t="shared" si="15"/>
        <v>211</v>
      </c>
      <c r="C221" s="722">
        <f t="shared" si="16"/>
        <v>0</v>
      </c>
      <c r="D221" s="722">
        <f t="shared" si="17"/>
        <v>0</v>
      </c>
      <c r="E221" s="722">
        <f t="shared" si="18"/>
        <v>0</v>
      </c>
      <c r="F221" s="722">
        <f t="shared" si="19"/>
        <v>0</v>
      </c>
    </row>
    <row r="222" spans="2:6">
      <c r="B222">
        <f t="shared" si="15"/>
        <v>212</v>
      </c>
      <c r="C222" s="722">
        <f t="shared" si="16"/>
        <v>0</v>
      </c>
      <c r="D222" s="722">
        <f t="shared" si="17"/>
        <v>0</v>
      </c>
      <c r="E222" s="722">
        <f t="shared" si="18"/>
        <v>0</v>
      </c>
      <c r="F222" s="722">
        <f t="shared" si="19"/>
        <v>0</v>
      </c>
    </row>
    <row r="223" spans="2:6">
      <c r="B223">
        <f t="shared" si="15"/>
        <v>213</v>
      </c>
      <c r="C223" s="722">
        <f t="shared" si="16"/>
        <v>0</v>
      </c>
      <c r="D223" s="722">
        <f t="shared" si="17"/>
        <v>0</v>
      </c>
      <c r="E223" s="722">
        <f t="shared" si="18"/>
        <v>0</v>
      </c>
      <c r="F223" s="722">
        <f t="shared" si="19"/>
        <v>0</v>
      </c>
    </row>
    <row r="224" spans="2:6">
      <c r="B224">
        <f t="shared" si="15"/>
        <v>214</v>
      </c>
      <c r="C224" s="722">
        <f t="shared" si="16"/>
        <v>0</v>
      </c>
      <c r="D224" s="722">
        <f t="shared" si="17"/>
        <v>0</v>
      </c>
      <c r="E224" s="722">
        <f t="shared" si="18"/>
        <v>0</v>
      </c>
      <c r="F224" s="722">
        <f t="shared" si="19"/>
        <v>0</v>
      </c>
    </row>
    <row r="225" spans="2:6">
      <c r="B225">
        <f t="shared" si="15"/>
        <v>215</v>
      </c>
      <c r="C225" s="722">
        <f t="shared" si="16"/>
        <v>0</v>
      </c>
      <c r="D225" s="722">
        <f t="shared" si="17"/>
        <v>0</v>
      </c>
      <c r="E225" s="722">
        <f t="shared" si="18"/>
        <v>0</v>
      </c>
      <c r="F225" s="722">
        <f t="shared" si="19"/>
        <v>0</v>
      </c>
    </row>
    <row r="226" spans="2:6">
      <c r="B226">
        <f t="shared" si="15"/>
        <v>216</v>
      </c>
      <c r="C226" s="722">
        <f t="shared" si="16"/>
        <v>0</v>
      </c>
      <c r="D226" s="722">
        <f t="shared" si="17"/>
        <v>0</v>
      </c>
      <c r="E226" s="722">
        <f t="shared" si="18"/>
        <v>0</v>
      </c>
      <c r="F226" s="722">
        <f t="shared" si="19"/>
        <v>0</v>
      </c>
    </row>
    <row r="227" spans="2:6">
      <c r="B227">
        <f t="shared" si="15"/>
        <v>217</v>
      </c>
      <c r="C227" s="722">
        <f t="shared" si="16"/>
        <v>0</v>
      </c>
      <c r="D227" s="722">
        <f t="shared" si="17"/>
        <v>0</v>
      </c>
      <c r="E227" s="722">
        <f t="shared" si="18"/>
        <v>0</v>
      </c>
      <c r="F227" s="722">
        <f t="shared" si="19"/>
        <v>0</v>
      </c>
    </row>
    <row r="228" spans="2:6">
      <c r="B228">
        <f t="shared" si="15"/>
        <v>218</v>
      </c>
      <c r="C228" s="722">
        <f t="shared" si="16"/>
        <v>0</v>
      </c>
      <c r="D228" s="722">
        <f t="shared" si="17"/>
        <v>0</v>
      </c>
      <c r="E228" s="722">
        <f t="shared" si="18"/>
        <v>0</v>
      </c>
      <c r="F228" s="722">
        <f t="shared" si="19"/>
        <v>0</v>
      </c>
    </row>
    <row r="229" spans="2:6">
      <c r="B229">
        <f t="shared" si="15"/>
        <v>219</v>
      </c>
      <c r="C229" s="722">
        <f t="shared" si="16"/>
        <v>0</v>
      </c>
      <c r="D229" s="722">
        <f t="shared" si="17"/>
        <v>0</v>
      </c>
      <c r="E229" s="722">
        <f t="shared" si="18"/>
        <v>0</v>
      </c>
      <c r="F229" s="722">
        <f t="shared" si="19"/>
        <v>0</v>
      </c>
    </row>
    <row r="230" spans="2:6">
      <c r="B230">
        <f t="shared" si="15"/>
        <v>220</v>
      </c>
      <c r="C230" s="722">
        <f t="shared" si="16"/>
        <v>0</v>
      </c>
      <c r="D230" s="722">
        <f t="shared" si="17"/>
        <v>0</v>
      </c>
      <c r="E230" s="722">
        <f t="shared" si="18"/>
        <v>0</v>
      </c>
      <c r="F230" s="722">
        <f t="shared" si="19"/>
        <v>0</v>
      </c>
    </row>
    <row r="231" spans="2:6">
      <c r="B231">
        <f t="shared" si="15"/>
        <v>221</v>
      </c>
      <c r="C231" s="722">
        <f t="shared" si="16"/>
        <v>0</v>
      </c>
      <c r="D231" s="722">
        <f t="shared" si="17"/>
        <v>0</v>
      </c>
      <c r="E231" s="722">
        <f t="shared" si="18"/>
        <v>0</v>
      </c>
      <c r="F231" s="722">
        <f t="shared" si="19"/>
        <v>0</v>
      </c>
    </row>
    <row r="232" spans="2:6">
      <c r="B232">
        <f t="shared" si="15"/>
        <v>222</v>
      </c>
      <c r="C232" s="722">
        <f t="shared" si="16"/>
        <v>0</v>
      </c>
      <c r="D232" s="722">
        <f t="shared" si="17"/>
        <v>0</v>
      </c>
      <c r="E232" s="722">
        <f t="shared" si="18"/>
        <v>0</v>
      </c>
      <c r="F232" s="722">
        <f t="shared" si="19"/>
        <v>0</v>
      </c>
    </row>
    <row r="233" spans="2:6">
      <c r="B233">
        <f t="shared" si="15"/>
        <v>223</v>
      </c>
      <c r="C233" s="722">
        <f t="shared" si="16"/>
        <v>0</v>
      </c>
      <c r="D233" s="722">
        <f t="shared" si="17"/>
        <v>0</v>
      </c>
      <c r="E233" s="722">
        <f t="shared" si="18"/>
        <v>0</v>
      </c>
      <c r="F233" s="722">
        <f t="shared" si="19"/>
        <v>0</v>
      </c>
    </row>
    <row r="234" spans="2:6">
      <c r="B234">
        <f t="shared" si="15"/>
        <v>224</v>
      </c>
      <c r="C234" s="722">
        <f t="shared" si="16"/>
        <v>0</v>
      </c>
      <c r="D234" s="722">
        <f t="shared" si="17"/>
        <v>0</v>
      </c>
      <c r="E234" s="722">
        <f t="shared" si="18"/>
        <v>0</v>
      </c>
      <c r="F234" s="722">
        <f t="shared" si="19"/>
        <v>0</v>
      </c>
    </row>
    <row r="235" spans="2:6">
      <c r="B235">
        <f t="shared" si="15"/>
        <v>225</v>
      </c>
      <c r="C235" s="722">
        <f t="shared" si="16"/>
        <v>0</v>
      </c>
      <c r="D235" s="722">
        <f t="shared" si="17"/>
        <v>0</v>
      </c>
      <c r="E235" s="722">
        <f t="shared" si="18"/>
        <v>0</v>
      </c>
      <c r="F235" s="722">
        <f t="shared" si="19"/>
        <v>0</v>
      </c>
    </row>
    <row r="236" spans="2:6">
      <c r="B236">
        <f t="shared" si="15"/>
        <v>226</v>
      </c>
      <c r="C236" s="722">
        <f t="shared" si="16"/>
        <v>0</v>
      </c>
      <c r="D236" s="722">
        <f t="shared" si="17"/>
        <v>0</v>
      </c>
      <c r="E236" s="722">
        <f t="shared" si="18"/>
        <v>0</v>
      </c>
      <c r="F236" s="722">
        <f t="shared" si="19"/>
        <v>0</v>
      </c>
    </row>
    <row r="237" spans="2:6">
      <c r="B237">
        <f t="shared" si="15"/>
        <v>227</v>
      </c>
      <c r="C237" s="722">
        <f t="shared" si="16"/>
        <v>0</v>
      </c>
      <c r="D237" s="722">
        <f t="shared" si="17"/>
        <v>0</v>
      </c>
      <c r="E237" s="722">
        <f t="shared" si="18"/>
        <v>0</v>
      </c>
      <c r="F237" s="722">
        <f t="shared" si="19"/>
        <v>0</v>
      </c>
    </row>
    <row r="238" spans="2:6">
      <c r="B238">
        <f t="shared" si="15"/>
        <v>228</v>
      </c>
      <c r="C238" s="722">
        <f t="shared" si="16"/>
        <v>0</v>
      </c>
      <c r="D238" s="722">
        <f t="shared" si="17"/>
        <v>0</v>
      </c>
      <c r="E238" s="722">
        <f t="shared" si="18"/>
        <v>0</v>
      </c>
      <c r="F238" s="722">
        <f t="shared" si="19"/>
        <v>0</v>
      </c>
    </row>
    <row r="239" spans="2:6">
      <c r="B239">
        <f t="shared" si="15"/>
        <v>229</v>
      </c>
      <c r="C239" s="722">
        <f t="shared" si="16"/>
        <v>0</v>
      </c>
      <c r="D239" s="722">
        <f t="shared" si="17"/>
        <v>0</v>
      </c>
      <c r="E239" s="722">
        <f t="shared" si="18"/>
        <v>0</v>
      </c>
      <c r="F239" s="722">
        <f t="shared" si="19"/>
        <v>0</v>
      </c>
    </row>
    <row r="240" spans="2:6">
      <c r="B240">
        <f t="shared" si="15"/>
        <v>230</v>
      </c>
      <c r="C240" s="722">
        <f t="shared" si="16"/>
        <v>0</v>
      </c>
      <c r="D240" s="722">
        <f t="shared" si="17"/>
        <v>0</v>
      </c>
      <c r="E240" s="722">
        <f t="shared" si="18"/>
        <v>0</v>
      </c>
      <c r="F240" s="722">
        <f t="shared" si="19"/>
        <v>0</v>
      </c>
    </row>
    <row r="241" spans="2:6">
      <c r="B241">
        <f t="shared" si="15"/>
        <v>231</v>
      </c>
      <c r="C241" s="722">
        <f t="shared" si="16"/>
        <v>0</v>
      </c>
      <c r="D241" s="722">
        <f t="shared" si="17"/>
        <v>0</v>
      </c>
      <c r="E241" s="722">
        <f t="shared" si="18"/>
        <v>0</v>
      </c>
      <c r="F241" s="722">
        <f t="shared" si="19"/>
        <v>0</v>
      </c>
    </row>
    <row r="242" spans="2:6">
      <c r="B242">
        <f t="shared" si="15"/>
        <v>232</v>
      </c>
      <c r="C242" s="722">
        <f t="shared" si="16"/>
        <v>0</v>
      </c>
      <c r="D242" s="722">
        <f t="shared" si="17"/>
        <v>0</v>
      </c>
      <c r="E242" s="722">
        <f t="shared" si="18"/>
        <v>0</v>
      </c>
      <c r="F242" s="722">
        <f t="shared" si="19"/>
        <v>0</v>
      </c>
    </row>
    <row r="243" spans="2:6">
      <c r="B243">
        <f t="shared" si="15"/>
        <v>233</v>
      </c>
      <c r="C243" s="722">
        <f t="shared" si="16"/>
        <v>0</v>
      </c>
      <c r="D243" s="722">
        <f t="shared" si="17"/>
        <v>0</v>
      </c>
      <c r="E243" s="722">
        <f t="shared" si="18"/>
        <v>0</v>
      </c>
      <c r="F243" s="722">
        <f t="shared" si="19"/>
        <v>0</v>
      </c>
    </row>
    <row r="244" spans="2:6">
      <c r="B244">
        <f t="shared" si="15"/>
        <v>234</v>
      </c>
      <c r="C244" s="722">
        <f t="shared" si="16"/>
        <v>0</v>
      </c>
      <c r="D244" s="722">
        <f t="shared" si="17"/>
        <v>0</v>
      </c>
      <c r="E244" s="722">
        <f t="shared" si="18"/>
        <v>0</v>
      </c>
      <c r="F244" s="722">
        <f t="shared" si="19"/>
        <v>0</v>
      </c>
    </row>
    <row r="245" spans="2:6">
      <c r="B245">
        <f t="shared" si="15"/>
        <v>235</v>
      </c>
      <c r="C245" s="722">
        <f t="shared" si="16"/>
        <v>0</v>
      </c>
      <c r="D245" s="722">
        <f t="shared" si="17"/>
        <v>0</v>
      </c>
      <c r="E245" s="722">
        <f t="shared" si="18"/>
        <v>0</v>
      </c>
      <c r="F245" s="722">
        <f t="shared" si="19"/>
        <v>0</v>
      </c>
    </row>
    <row r="246" spans="2:6">
      <c r="B246">
        <f t="shared" si="15"/>
        <v>236</v>
      </c>
      <c r="C246" s="722">
        <f t="shared" si="16"/>
        <v>0</v>
      </c>
      <c r="D246" s="722">
        <f t="shared" si="17"/>
        <v>0</v>
      </c>
      <c r="E246" s="722">
        <f t="shared" si="18"/>
        <v>0</v>
      </c>
      <c r="F246" s="722">
        <f t="shared" si="19"/>
        <v>0</v>
      </c>
    </row>
    <row r="247" spans="2:6">
      <c r="B247">
        <f t="shared" si="15"/>
        <v>237</v>
      </c>
      <c r="C247" s="722">
        <f t="shared" si="16"/>
        <v>0</v>
      </c>
      <c r="D247" s="722">
        <f t="shared" si="17"/>
        <v>0</v>
      </c>
      <c r="E247" s="722">
        <f t="shared" si="18"/>
        <v>0</v>
      </c>
      <c r="F247" s="722">
        <f t="shared" si="19"/>
        <v>0</v>
      </c>
    </row>
    <row r="248" spans="2:6">
      <c r="B248">
        <f t="shared" si="15"/>
        <v>238</v>
      </c>
      <c r="C248" s="722">
        <f t="shared" si="16"/>
        <v>0</v>
      </c>
      <c r="D248" s="722">
        <f t="shared" si="17"/>
        <v>0</v>
      </c>
      <c r="E248" s="722">
        <f t="shared" si="18"/>
        <v>0</v>
      </c>
      <c r="F248" s="722">
        <f t="shared" si="19"/>
        <v>0</v>
      </c>
    </row>
    <row r="249" spans="2:6">
      <c r="B249">
        <f t="shared" si="15"/>
        <v>239</v>
      </c>
      <c r="C249" s="722">
        <f t="shared" si="16"/>
        <v>0</v>
      </c>
      <c r="D249" s="722">
        <f t="shared" si="17"/>
        <v>0</v>
      </c>
      <c r="E249" s="722">
        <f t="shared" si="18"/>
        <v>0</v>
      </c>
      <c r="F249" s="722">
        <f t="shared" si="19"/>
        <v>0</v>
      </c>
    </row>
    <row r="250" spans="2:6">
      <c r="B250">
        <f t="shared" si="15"/>
        <v>240</v>
      </c>
      <c r="C250" s="722">
        <f t="shared" si="16"/>
        <v>0</v>
      </c>
      <c r="D250" s="722">
        <f t="shared" si="17"/>
        <v>0</v>
      </c>
      <c r="E250" s="722">
        <f t="shared" si="18"/>
        <v>0</v>
      </c>
      <c r="F250" s="722">
        <f t="shared" si="19"/>
        <v>0</v>
      </c>
    </row>
    <row r="251" spans="2:6">
      <c r="B251">
        <f t="shared" si="15"/>
        <v>241</v>
      </c>
      <c r="C251" s="722">
        <f t="shared" si="16"/>
        <v>0</v>
      </c>
      <c r="D251" s="722">
        <f t="shared" si="17"/>
        <v>0</v>
      </c>
      <c r="E251" s="722">
        <f t="shared" si="18"/>
        <v>0</v>
      </c>
      <c r="F251" s="722">
        <f t="shared" si="19"/>
        <v>0</v>
      </c>
    </row>
    <row r="252" spans="2:6">
      <c r="B252">
        <f t="shared" si="15"/>
        <v>242</v>
      </c>
      <c r="C252" s="722">
        <f t="shared" si="16"/>
        <v>0</v>
      </c>
      <c r="D252" s="722">
        <f t="shared" si="17"/>
        <v>0</v>
      </c>
      <c r="E252" s="722">
        <f t="shared" si="18"/>
        <v>0</v>
      </c>
      <c r="F252" s="722">
        <f t="shared" si="19"/>
        <v>0</v>
      </c>
    </row>
    <row r="253" spans="2:6">
      <c r="B253">
        <f t="shared" si="15"/>
        <v>243</v>
      </c>
      <c r="C253" s="722">
        <f t="shared" si="16"/>
        <v>0</v>
      </c>
      <c r="D253" s="722">
        <f t="shared" si="17"/>
        <v>0</v>
      </c>
      <c r="E253" s="722">
        <f t="shared" si="18"/>
        <v>0</v>
      </c>
      <c r="F253" s="722">
        <f t="shared" si="19"/>
        <v>0</v>
      </c>
    </row>
    <row r="254" spans="2:6">
      <c r="B254">
        <f t="shared" si="15"/>
        <v>244</v>
      </c>
      <c r="C254" s="722">
        <f t="shared" si="16"/>
        <v>0</v>
      </c>
      <c r="D254" s="722">
        <f t="shared" si="17"/>
        <v>0</v>
      </c>
      <c r="E254" s="722">
        <f t="shared" si="18"/>
        <v>0</v>
      </c>
      <c r="F254" s="722">
        <f t="shared" si="19"/>
        <v>0</v>
      </c>
    </row>
    <row r="255" spans="2:6">
      <c r="B255">
        <f t="shared" si="15"/>
        <v>245</v>
      </c>
      <c r="C255" s="722">
        <f t="shared" si="16"/>
        <v>0</v>
      </c>
      <c r="D255" s="722">
        <f t="shared" si="17"/>
        <v>0</v>
      </c>
      <c r="E255" s="722">
        <f t="shared" si="18"/>
        <v>0</v>
      </c>
      <c r="F255" s="722">
        <f t="shared" si="19"/>
        <v>0</v>
      </c>
    </row>
    <row r="256" spans="2:6">
      <c r="B256">
        <f t="shared" si="15"/>
        <v>246</v>
      </c>
      <c r="C256" s="722">
        <f t="shared" si="16"/>
        <v>0</v>
      </c>
      <c r="D256" s="722">
        <f t="shared" si="17"/>
        <v>0</v>
      </c>
      <c r="E256" s="722">
        <f t="shared" si="18"/>
        <v>0</v>
      </c>
      <c r="F256" s="722">
        <f t="shared" si="19"/>
        <v>0</v>
      </c>
    </row>
    <row r="257" spans="2:6">
      <c r="B257">
        <f t="shared" si="15"/>
        <v>247</v>
      </c>
      <c r="C257" s="722">
        <f t="shared" si="16"/>
        <v>0</v>
      </c>
      <c r="D257" s="722">
        <f t="shared" si="17"/>
        <v>0</v>
      </c>
      <c r="E257" s="722">
        <f t="shared" si="18"/>
        <v>0</v>
      </c>
      <c r="F257" s="722">
        <f t="shared" si="19"/>
        <v>0</v>
      </c>
    </row>
    <row r="258" spans="2:6">
      <c r="B258">
        <f t="shared" si="15"/>
        <v>248</v>
      </c>
      <c r="C258" s="722">
        <f t="shared" si="16"/>
        <v>0</v>
      </c>
      <c r="D258" s="722">
        <f t="shared" si="17"/>
        <v>0</v>
      </c>
      <c r="E258" s="722">
        <f t="shared" si="18"/>
        <v>0</v>
      </c>
      <c r="F258" s="722">
        <f t="shared" si="19"/>
        <v>0</v>
      </c>
    </row>
    <row r="259" spans="2:6">
      <c r="B259">
        <f t="shared" si="15"/>
        <v>249</v>
      </c>
      <c r="C259" s="722">
        <f t="shared" si="16"/>
        <v>0</v>
      </c>
      <c r="D259" s="722">
        <f t="shared" si="17"/>
        <v>0</v>
      </c>
      <c r="E259" s="722">
        <f t="shared" si="18"/>
        <v>0</v>
      </c>
      <c r="F259" s="722">
        <f t="shared" si="19"/>
        <v>0</v>
      </c>
    </row>
    <row r="260" spans="2:6">
      <c r="B260">
        <f t="shared" si="15"/>
        <v>250</v>
      </c>
      <c r="C260" s="722">
        <f t="shared" si="16"/>
        <v>0</v>
      </c>
      <c r="D260" s="722">
        <f t="shared" si="17"/>
        <v>0</v>
      </c>
      <c r="E260" s="722">
        <f t="shared" si="18"/>
        <v>0</v>
      </c>
      <c r="F260" s="722">
        <f t="shared" si="19"/>
        <v>0</v>
      </c>
    </row>
    <row r="261" spans="2:6">
      <c r="B261">
        <f t="shared" si="15"/>
        <v>251</v>
      </c>
      <c r="C261" s="722">
        <f t="shared" si="16"/>
        <v>0</v>
      </c>
      <c r="D261" s="722">
        <f t="shared" si="17"/>
        <v>0</v>
      </c>
      <c r="E261" s="722">
        <f t="shared" si="18"/>
        <v>0</v>
      </c>
      <c r="F261" s="722">
        <f t="shared" si="19"/>
        <v>0</v>
      </c>
    </row>
    <row r="262" spans="2:6">
      <c r="B262">
        <f t="shared" si="15"/>
        <v>252</v>
      </c>
      <c r="C262" s="722">
        <f t="shared" si="16"/>
        <v>0</v>
      </c>
      <c r="D262" s="722">
        <f t="shared" si="17"/>
        <v>0</v>
      </c>
      <c r="E262" s="722">
        <f t="shared" si="18"/>
        <v>0</v>
      </c>
      <c r="F262" s="722">
        <f t="shared" si="19"/>
        <v>0</v>
      </c>
    </row>
    <row r="263" spans="2:6">
      <c r="B263">
        <f t="shared" si="15"/>
        <v>253</v>
      </c>
      <c r="C263" s="722">
        <f t="shared" si="16"/>
        <v>0</v>
      </c>
      <c r="D263" s="722">
        <f t="shared" si="17"/>
        <v>0</v>
      </c>
      <c r="E263" s="722">
        <f t="shared" si="18"/>
        <v>0</v>
      </c>
      <c r="F263" s="722">
        <f t="shared" si="19"/>
        <v>0</v>
      </c>
    </row>
    <row r="264" spans="2:6">
      <c r="B264">
        <f t="shared" si="15"/>
        <v>254</v>
      </c>
      <c r="C264" s="722">
        <f t="shared" si="16"/>
        <v>0</v>
      </c>
      <c r="D264" s="722">
        <f t="shared" si="17"/>
        <v>0</v>
      </c>
      <c r="E264" s="722">
        <f t="shared" si="18"/>
        <v>0</v>
      </c>
      <c r="F264" s="722">
        <f t="shared" si="19"/>
        <v>0</v>
      </c>
    </row>
    <row r="265" spans="2:6">
      <c r="B265">
        <f t="shared" si="15"/>
        <v>255</v>
      </c>
      <c r="C265" s="722">
        <f t="shared" si="16"/>
        <v>0</v>
      </c>
      <c r="D265" s="722">
        <f t="shared" si="17"/>
        <v>0</v>
      </c>
      <c r="E265" s="722">
        <f t="shared" si="18"/>
        <v>0</v>
      </c>
      <c r="F265" s="722">
        <f t="shared" si="19"/>
        <v>0</v>
      </c>
    </row>
    <row r="266" spans="2:6">
      <c r="B266">
        <f t="shared" si="15"/>
        <v>256</v>
      </c>
      <c r="C266" s="722">
        <f t="shared" si="16"/>
        <v>0</v>
      </c>
      <c r="D266" s="722">
        <f t="shared" si="17"/>
        <v>0</v>
      </c>
      <c r="E266" s="722">
        <f t="shared" si="18"/>
        <v>0</v>
      </c>
      <c r="F266" s="722">
        <f t="shared" si="19"/>
        <v>0</v>
      </c>
    </row>
    <row r="267" spans="2:6">
      <c r="B267">
        <f t="shared" si="15"/>
        <v>257</v>
      </c>
      <c r="C267" s="722">
        <f t="shared" si="16"/>
        <v>0</v>
      </c>
      <c r="D267" s="722">
        <f t="shared" si="17"/>
        <v>0</v>
      </c>
      <c r="E267" s="722">
        <f t="shared" si="18"/>
        <v>0</v>
      </c>
      <c r="F267" s="722">
        <f t="shared" si="19"/>
        <v>0</v>
      </c>
    </row>
    <row r="268" spans="2:6">
      <c r="B268">
        <f t="shared" si="15"/>
        <v>258</v>
      </c>
      <c r="C268" s="722">
        <f t="shared" si="16"/>
        <v>0</v>
      </c>
      <c r="D268" s="722">
        <f t="shared" si="17"/>
        <v>0</v>
      </c>
      <c r="E268" s="722">
        <f t="shared" si="18"/>
        <v>0</v>
      </c>
      <c r="F268" s="722">
        <f t="shared" si="19"/>
        <v>0</v>
      </c>
    </row>
    <row r="269" spans="2:6">
      <c r="B269">
        <f t="shared" ref="B269:B332" si="20">B268+1</f>
        <v>259</v>
      </c>
      <c r="C269" s="722">
        <f t="shared" ref="C269:C332" si="21">IF(B269&lt;=$B$6,$B$7,0)</f>
        <v>0</v>
      </c>
      <c r="D269" s="722">
        <f t="shared" ref="D269:D332" si="22">F268*$B$5/12</f>
        <v>0</v>
      </c>
      <c r="E269" s="722">
        <f t="shared" ref="E269:E332" si="23">C269-D269</f>
        <v>0</v>
      </c>
      <c r="F269" s="722">
        <f t="shared" ref="F269:F332" si="24">F268-E269</f>
        <v>0</v>
      </c>
    </row>
    <row r="270" spans="2:6">
      <c r="B270">
        <f t="shared" si="20"/>
        <v>260</v>
      </c>
      <c r="C270" s="722">
        <f t="shared" si="21"/>
        <v>0</v>
      </c>
      <c r="D270" s="722">
        <f t="shared" si="22"/>
        <v>0</v>
      </c>
      <c r="E270" s="722">
        <f t="shared" si="23"/>
        <v>0</v>
      </c>
      <c r="F270" s="722">
        <f t="shared" si="24"/>
        <v>0</v>
      </c>
    </row>
    <row r="271" spans="2:6">
      <c r="B271">
        <f t="shared" si="20"/>
        <v>261</v>
      </c>
      <c r="C271" s="722">
        <f t="shared" si="21"/>
        <v>0</v>
      </c>
      <c r="D271" s="722">
        <f t="shared" si="22"/>
        <v>0</v>
      </c>
      <c r="E271" s="722">
        <f t="shared" si="23"/>
        <v>0</v>
      </c>
      <c r="F271" s="722">
        <f t="shared" si="24"/>
        <v>0</v>
      </c>
    </row>
    <row r="272" spans="2:6">
      <c r="B272">
        <f t="shared" si="20"/>
        <v>262</v>
      </c>
      <c r="C272" s="722">
        <f t="shared" si="21"/>
        <v>0</v>
      </c>
      <c r="D272" s="722">
        <f t="shared" si="22"/>
        <v>0</v>
      </c>
      <c r="E272" s="722">
        <f t="shared" si="23"/>
        <v>0</v>
      </c>
      <c r="F272" s="722">
        <f t="shared" si="24"/>
        <v>0</v>
      </c>
    </row>
    <row r="273" spans="2:6">
      <c r="B273">
        <f t="shared" si="20"/>
        <v>263</v>
      </c>
      <c r="C273" s="722">
        <f t="shared" si="21"/>
        <v>0</v>
      </c>
      <c r="D273" s="722">
        <f t="shared" si="22"/>
        <v>0</v>
      </c>
      <c r="E273" s="722">
        <f t="shared" si="23"/>
        <v>0</v>
      </c>
      <c r="F273" s="722">
        <f t="shared" si="24"/>
        <v>0</v>
      </c>
    </row>
    <row r="274" spans="2:6">
      <c r="B274">
        <f t="shared" si="20"/>
        <v>264</v>
      </c>
      <c r="C274" s="722">
        <f t="shared" si="21"/>
        <v>0</v>
      </c>
      <c r="D274" s="722">
        <f t="shared" si="22"/>
        <v>0</v>
      </c>
      <c r="E274" s="722">
        <f t="shared" si="23"/>
        <v>0</v>
      </c>
      <c r="F274" s="722">
        <f t="shared" si="24"/>
        <v>0</v>
      </c>
    </row>
    <row r="275" spans="2:6">
      <c r="B275">
        <f t="shared" si="20"/>
        <v>265</v>
      </c>
      <c r="C275" s="722">
        <f t="shared" si="21"/>
        <v>0</v>
      </c>
      <c r="D275" s="722">
        <f t="shared" si="22"/>
        <v>0</v>
      </c>
      <c r="E275" s="722">
        <f t="shared" si="23"/>
        <v>0</v>
      </c>
      <c r="F275" s="722">
        <f t="shared" si="24"/>
        <v>0</v>
      </c>
    </row>
    <row r="276" spans="2:6">
      <c r="B276">
        <f t="shared" si="20"/>
        <v>266</v>
      </c>
      <c r="C276" s="722">
        <f t="shared" si="21"/>
        <v>0</v>
      </c>
      <c r="D276" s="722">
        <f t="shared" si="22"/>
        <v>0</v>
      </c>
      <c r="E276" s="722">
        <f t="shared" si="23"/>
        <v>0</v>
      </c>
      <c r="F276" s="722">
        <f t="shared" si="24"/>
        <v>0</v>
      </c>
    </row>
    <row r="277" spans="2:6">
      <c r="B277">
        <f t="shared" si="20"/>
        <v>267</v>
      </c>
      <c r="C277" s="722">
        <f t="shared" si="21"/>
        <v>0</v>
      </c>
      <c r="D277" s="722">
        <f t="shared" si="22"/>
        <v>0</v>
      </c>
      <c r="E277" s="722">
        <f t="shared" si="23"/>
        <v>0</v>
      </c>
      <c r="F277" s="722">
        <f t="shared" si="24"/>
        <v>0</v>
      </c>
    </row>
    <row r="278" spans="2:6">
      <c r="B278">
        <f t="shared" si="20"/>
        <v>268</v>
      </c>
      <c r="C278" s="722">
        <f t="shared" si="21"/>
        <v>0</v>
      </c>
      <c r="D278" s="722">
        <f t="shared" si="22"/>
        <v>0</v>
      </c>
      <c r="E278" s="722">
        <f t="shared" si="23"/>
        <v>0</v>
      </c>
      <c r="F278" s="722">
        <f t="shared" si="24"/>
        <v>0</v>
      </c>
    </row>
    <row r="279" spans="2:6">
      <c r="B279">
        <f t="shared" si="20"/>
        <v>269</v>
      </c>
      <c r="C279" s="722">
        <f t="shared" si="21"/>
        <v>0</v>
      </c>
      <c r="D279" s="722">
        <f t="shared" si="22"/>
        <v>0</v>
      </c>
      <c r="E279" s="722">
        <f t="shared" si="23"/>
        <v>0</v>
      </c>
      <c r="F279" s="722">
        <f t="shared" si="24"/>
        <v>0</v>
      </c>
    </row>
    <row r="280" spans="2:6">
      <c r="B280">
        <f t="shared" si="20"/>
        <v>270</v>
      </c>
      <c r="C280" s="722">
        <f t="shared" si="21"/>
        <v>0</v>
      </c>
      <c r="D280" s="722">
        <f t="shared" si="22"/>
        <v>0</v>
      </c>
      <c r="E280" s="722">
        <f t="shared" si="23"/>
        <v>0</v>
      </c>
      <c r="F280" s="722">
        <f t="shared" si="24"/>
        <v>0</v>
      </c>
    </row>
    <row r="281" spans="2:6">
      <c r="B281">
        <f t="shared" si="20"/>
        <v>271</v>
      </c>
      <c r="C281" s="722">
        <f t="shared" si="21"/>
        <v>0</v>
      </c>
      <c r="D281" s="722">
        <f t="shared" si="22"/>
        <v>0</v>
      </c>
      <c r="E281" s="722">
        <f t="shared" si="23"/>
        <v>0</v>
      </c>
      <c r="F281" s="722">
        <f t="shared" si="24"/>
        <v>0</v>
      </c>
    </row>
    <row r="282" spans="2:6">
      <c r="B282">
        <f t="shared" si="20"/>
        <v>272</v>
      </c>
      <c r="C282" s="722">
        <f t="shared" si="21"/>
        <v>0</v>
      </c>
      <c r="D282" s="722">
        <f t="shared" si="22"/>
        <v>0</v>
      </c>
      <c r="E282" s="722">
        <f t="shared" si="23"/>
        <v>0</v>
      </c>
      <c r="F282" s="722">
        <f t="shared" si="24"/>
        <v>0</v>
      </c>
    </row>
    <row r="283" spans="2:6">
      <c r="B283">
        <f t="shared" si="20"/>
        <v>273</v>
      </c>
      <c r="C283" s="722">
        <f t="shared" si="21"/>
        <v>0</v>
      </c>
      <c r="D283" s="722">
        <f t="shared" si="22"/>
        <v>0</v>
      </c>
      <c r="E283" s="722">
        <f t="shared" si="23"/>
        <v>0</v>
      </c>
      <c r="F283" s="722">
        <f t="shared" si="24"/>
        <v>0</v>
      </c>
    </row>
    <row r="284" spans="2:6">
      <c r="B284">
        <f t="shared" si="20"/>
        <v>274</v>
      </c>
      <c r="C284" s="722">
        <f t="shared" si="21"/>
        <v>0</v>
      </c>
      <c r="D284" s="722">
        <f t="shared" si="22"/>
        <v>0</v>
      </c>
      <c r="E284" s="722">
        <f t="shared" si="23"/>
        <v>0</v>
      </c>
      <c r="F284" s="722">
        <f t="shared" si="24"/>
        <v>0</v>
      </c>
    </row>
    <row r="285" spans="2:6">
      <c r="B285">
        <f t="shared" si="20"/>
        <v>275</v>
      </c>
      <c r="C285" s="722">
        <f t="shared" si="21"/>
        <v>0</v>
      </c>
      <c r="D285" s="722">
        <f t="shared" si="22"/>
        <v>0</v>
      </c>
      <c r="E285" s="722">
        <f t="shared" si="23"/>
        <v>0</v>
      </c>
      <c r="F285" s="722">
        <f t="shared" si="24"/>
        <v>0</v>
      </c>
    </row>
    <row r="286" spans="2:6">
      <c r="B286">
        <f t="shared" si="20"/>
        <v>276</v>
      </c>
      <c r="C286" s="722">
        <f t="shared" si="21"/>
        <v>0</v>
      </c>
      <c r="D286" s="722">
        <f t="shared" si="22"/>
        <v>0</v>
      </c>
      <c r="E286" s="722">
        <f t="shared" si="23"/>
        <v>0</v>
      </c>
      <c r="F286" s="722">
        <f t="shared" si="24"/>
        <v>0</v>
      </c>
    </row>
    <row r="287" spans="2:6">
      <c r="B287">
        <f t="shared" si="20"/>
        <v>277</v>
      </c>
      <c r="C287" s="722">
        <f t="shared" si="21"/>
        <v>0</v>
      </c>
      <c r="D287" s="722">
        <f t="shared" si="22"/>
        <v>0</v>
      </c>
      <c r="E287" s="722">
        <f t="shared" si="23"/>
        <v>0</v>
      </c>
      <c r="F287" s="722">
        <f t="shared" si="24"/>
        <v>0</v>
      </c>
    </row>
    <row r="288" spans="2:6">
      <c r="B288">
        <f t="shared" si="20"/>
        <v>278</v>
      </c>
      <c r="C288" s="722">
        <f t="shared" si="21"/>
        <v>0</v>
      </c>
      <c r="D288" s="722">
        <f t="shared" si="22"/>
        <v>0</v>
      </c>
      <c r="E288" s="722">
        <f t="shared" si="23"/>
        <v>0</v>
      </c>
      <c r="F288" s="722">
        <f t="shared" si="24"/>
        <v>0</v>
      </c>
    </row>
    <row r="289" spans="2:6">
      <c r="B289">
        <f t="shared" si="20"/>
        <v>279</v>
      </c>
      <c r="C289" s="722">
        <f t="shared" si="21"/>
        <v>0</v>
      </c>
      <c r="D289" s="722">
        <f t="shared" si="22"/>
        <v>0</v>
      </c>
      <c r="E289" s="722">
        <f t="shared" si="23"/>
        <v>0</v>
      </c>
      <c r="F289" s="722">
        <f t="shared" si="24"/>
        <v>0</v>
      </c>
    </row>
    <row r="290" spans="2:6">
      <c r="B290">
        <f t="shared" si="20"/>
        <v>280</v>
      </c>
      <c r="C290" s="722">
        <f t="shared" si="21"/>
        <v>0</v>
      </c>
      <c r="D290" s="722">
        <f t="shared" si="22"/>
        <v>0</v>
      </c>
      <c r="E290" s="722">
        <f t="shared" si="23"/>
        <v>0</v>
      </c>
      <c r="F290" s="722">
        <f t="shared" si="24"/>
        <v>0</v>
      </c>
    </row>
    <row r="291" spans="2:6">
      <c r="B291">
        <f t="shared" si="20"/>
        <v>281</v>
      </c>
      <c r="C291" s="722">
        <f t="shared" si="21"/>
        <v>0</v>
      </c>
      <c r="D291" s="722">
        <f t="shared" si="22"/>
        <v>0</v>
      </c>
      <c r="E291" s="722">
        <f t="shared" si="23"/>
        <v>0</v>
      </c>
      <c r="F291" s="722">
        <f t="shared" si="24"/>
        <v>0</v>
      </c>
    </row>
    <row r="292" spans="2:6">
      <c r="B292">
        <f t="shared" si="20"/>
        <v>282</v>
      </c>
      <c r="C292" s="722">
        <f t="shared" si="21"/>
        <v>0</v>
      </c>
      <c r="D292" s="722">
        <f t="shared" si="22"/>
        <v>0</v>
      </c>
      <c r="E292" s="722">
        <f t="shared" si="23"/>
        <v>0</v>
      </c>
      <c r="F292" s="722">
        <f t="shared" si="24"/>
        <v>0</v>
      </c>
    </row>
    <row r="293" spans="2:6">
      <c r="B293">
        <f t="shared" si="20"/>
        <v>283</v>
      </c>
      <c r="C293" s="722">
        <f t="shared" si="21"/>
        <v>0</v>
      </c>
      <c r="D293" s="722">
        <f t="shared" si="22"/>
        <v>0</v>
      </c>
      <c r="E293" s="722">
        <f t="shared" si="23"/>
        <v>0</v>
      </c>
      <c r="F293" s="722">
        <f t="shared" si="24"/>
        <v>0</v>
      </c>
    </row>
    <row r="294" spans="2:6">
      <c r="B294">
        <f t="shared" si="20"/>
        <v>284</v>
      </c>
      <c r="C294" s="722">
        <f t="shared" si="21"/>
        <v>0</v>
      </c>
      <c r="D294" s="722">
        <f t="shared" si="22"/>
        <v>0</v>
      </c>
      <c r="E294" s="722">
        <f t="shared" si="23"/>
        <v>0</v>
      </c>
      <c r="F294" s="722">
        <f t="shared" si="24"/>
        <v>0</v>
      </c>
    </row>
    <row r="295" spans="2:6">
      <c r="B295">
        <f t="shared" si="20"/>
        <v>285</v>
      </c>
      <c r="C295" s="722">
        <f t="shared" si="21"/>
        <v>0</v>
      </c>
      <c r="D295" s="722">
        <f t="shared" si="22"/>
        <v>0</v>
      </c>
      <c r="E295" s="722">
        <f t="shared" si="23"/>
        <v>0</v>
      </c>
      <c r="F295" s="722">
        <f t="shared" si="24"/>
        <v>0</v>
      </c>
    </row>
    <row r="296" spans="2:6">
      <c r="B296">
        <f t="shared" si="20"/>
        <v>286</v>
      </c>
      <c r="C296" s="722">
        <f t="shared" si="21"/>
        <v>0</v>
      </c>
      <c r="D296" s="722">
        <f t="shared" si="22"/>
        <v>0</v>
      </c>
      <c r="E296" s="722">
        <f t="shared" si="23"/>
        <v>0</v>
      </c>
      <c r="F296" s="722">
        <f t="shared" si="24"/>
        <v>0</v>
      </c>
    </row>
    <row r="297" spans="2:6">
      <c r="B297">
        <f t="shared" si="20"/>
        <v>287</v>
      </c>
      <c r="C297" s="722">
        <f t="shared" si="21"/>
        <v>0</v>
      </c>
      <c r="D297" s="722">
        <f t="shared" si="22"/>
        <v>0</v>
      </c>
      <c r="E297" s="722">
        <f t="shared" si="23"/>
        <v>0</v>
      </c>
      <c r="F297" s="722">
        <f t="shared" si="24"/>
        <v>0</v>
      </c>
    </row>
    <row r="298" spans="2:6">
      <c r="B298">
        <f t="shared" si="20"/>
        <v>288</v>
      </c>
      <c r="C298" s="722">
        <f t="shared" si="21"/>
        <v>0</v>
      </c>
      <c r="D298" s="722">
        <f t="shared" si="22"/>
        <v>0</v>
      </c>
      <c r="E298" s="722">
        <f t="shared" si="23"/>
        <v>0</v>
      </c>
      <c r="F298" s="722">
        <f t="shared" si="24"/>
        <v>0</v>
      </c>
    </row>
    <row r="299" spans="2:6">
      <c r="B299">
        <f t="shared" si="20"/>
        <v>289</v>
      </c>
      <c r="C299" s="722">
        <f t="shared" si="21"/>
        <v>0</v>
      </c>
      <c r="D299" s="722">
        <f t="shared" si="22"/>
        <v>0</v>
      </c>
      <c r="E299" s="722">
        <f t="shared" si="23"/>
        <v>0</v>
      </c>
      <c r="F299" s="722">
        <f t="shared" si="24"/>
        <v>0</v>
      </c>
    </row>
    <row r="300" spans="2:6">
      <c r="B300">
        <f t="shared" si="20"/>
        <v>290</v>
      </c>
      <c r="C300" s="722">
        <f t="shared" si="21"/>
        <v>0</v>
      </c>
      <c r="D300" s="722">
        <f t="shared" si="22"/>
        <v>0</v>
      </c>
      <c r="E300" s="722">
        <f t="shared" si="23"/>
        <v>0</v>
      </c>
      <c r="F300" s="722">
        <f t="shared" si="24"/>
        <v>0</v>
      </c>
    </row>
    <row r="301" spans="2:6">
      <c r="B301">
        <f t="shared" si="20"/>
        <v>291</v>
      </c>
      <c r="C301" s="722">
        <f t="shared" si="21"/>
        <v>0</v>
      </c>
      <c r="D301" s="722">
        <f t="shared" si="22"/>
        <v>0</v>
      </c>
      <c r="E301" s="722">
        <f t="shared" si="23"/>
        <v>0</v>
      </c>
      <c r="F301" s="722">
        <f t="shared" si="24"/>
        <v>0</v>
      </c>
    </row>
    <row r="302" spans="2:6">
      <c r="B302">
        <f t="shared" si="20"/>
        <v>292</v>
      </c>
      <c r="C302" s="722">
        <f t="shared" si="21"/>
        <v>0</v>
      </c>
      <c r="D302" s="722">
        <f t="shared" si="22"/>
        <v>0</v>
      </c>
      <c r="E302" s="722">
        <f t="shared" si="23"/>
        <v>0</v>
      </c>
      <c r="F302" s="722">
        <f t="shared" si="24"/>
        <v>0</v>
      </c>
    </row>
    <row r="303" spans="2:6">
      <c r="B303">
        <f t="shared" si="20"/>
        <v>293</v>
      </c>
      <c r="C303" s="722">
        <f t="shared" si="21"/>
        <v>0</v>
      </c>
      <c r="D303" s="722">
        <f t="shared" si="22"/>
        <v>0</v>
      </c>
      <c r="E303" s="722">
        <f t="shared" si="23"/>
        <v>0</v>
      </c>
      <c r="F303" s="722">
        <f t="shared" si="24"/>
        <v>0</v>
      </c>
    </row>
    <row r="304" spans="2:6">
      <c r="B304">
        <f t="shared" si="20"/>
        <v>294</v>
      </c>
      <c r="C304" s="722">
        <f t="shared" si="21"/>
        <v>0</v>
      </c>
      <c r="D304" s="722">
        <f t="shared" si="22"/>
        <v>0</v>
      </c>
      <c r="E304" s="722">
        <f t="shared" si="23"/>
        <v>0</v>
      </c>
      <c r="F304" s="722">
        <f t="shared" si="24"/>
        <v>0</v>
      </c>
    </row>
    <row r="305" spans="2:6">
      <c r="B305">
        <f t="shared" si="20"/>
        <v>295</v>
      </c>
      <c r="C305" s="722">
        <f t="shared" si="21"/>
        <v>0</v>
      </c>
      <c r="D305" s="722">
        <f t="shared" si="22"/>
        <v>0</v>
      </c>
      <c r="E305" s="722">
        <f t="shared" si="23"/>
        <v>0</v>
      </c>
      <c r="F305" s="722">
        <f t="shared" si="24"/>
        <v>0</v>
      </c>
    </row>
    <row r="306" spans="2:6">
      <c r="B306">
        <f t="shared" si="20"/>
        <v>296</v>
      </c>
      <c r="C306" s="722">
        <f t="shared" si="21"/>
        <v>0</v>
      </c>
      <c r="D306" s="722">
        <f t="shared" si="22"/>
        <v>0</v>
      </c>
      <c r="E306" s="722">
        <f t="shared" si="23"/>
        <v>0</v>
      </c>
      <c r="F306" s="722">
        <f t="shared" si="24"/>
        <v>0</v>
      </c>
    </row>
    <row r="307" spans="2:6">
      <c r="B307">
        <f t="shared" si="20"/>
        <v>297</v>
      </c>
      <c r="C307" s="722">
        <f t="shared" si="21"/>
        <v>0</v>
      </c>
      <c r="D307" s="722">
        <f t="shared" si="22"/>
        <v>0</v>
      </c>
      <c r="E307" s="722">
        <f t="shared" si="23"/>
        <v>0</v>
      </c>
      <c r="F307" s="722">
        <f t="shared" si="24"/>
        <v>0</v>
      </c>
    </row>
    <row r="308" spans="2:6">
      <c r="B308">
        <f t="shared" si="20"/>
        <v>298</v>
      </c>
      <c r="C308" s="722">
        <f t="shared" si="21"/>
        <v>0</v>
      </c>
      <c r="D308" s="722">
        <f t="shared" si="22"/>
        <v>0</v>
      </c>
      <c r="E308" s="722">
        <f t="shared" si="23"/>
        <v>0</v>
      </c>
      <c r="F308" s="722">
        <f t="shared" si="24"/>
        <v>0</v>
      </c>
    </row>
    <row r="309" spans="2:6">
      <c r="B309">
        <f t="shared" si="20"/>
        <v>299</v>
      </c>
      <c r="C309" s="722">
        <f t="shared" si="21"/>
        <v>0</v>
      </c>
      <c r="D309" s="722">
        <f t="shared" si="22"/>
        <v>0</v>
      </c>
      <c r="E309" s="722">
        <f t="shared" si="23"/>
        <v>0</v>
      </c>
      <c r="F309" s="722">
        <f t="shared" si="24"/>
        <v>0</v>
      </c>
    </row>
    <row r="310" spans="2:6">
      <c r="B310">
        <f t="shared" si="20"/>
        <v>300</v>
      </c>
      <c r="C310" s="722">
        <f t="shared" si="21"/>
        <v>0</v>
      </c>
      <c r="D310" s="722">
        <f t="shared" si="22"/>
        <v>0</v>
      </c>
      <c r="E310" s="722">
        <f t="shared" si="23"/>
        <v>0</v>
      </c>
      <c r="F310" s="722">
        <f t="shared" si="24"/>
        <v>0</v>
      </c>
    </row>
    <row r="311" spans="2:6">
      <c r="B311">
        <f t="shared" si="20"/>
        <v>301</v>
      </c>
      <c r="C311" s="722">
        <f t="shared" si="21"/>
        <v>0</v>
      </c>
      <c r="D311" s="722">
        <f t="shared" si="22"/>
        <v>0</v>
      </c>
      <c r="E311" s="722">
        <f t="shared" si="23"/>
        <v>0</v>
      </c>
      <c r="F311" s="722">
        <f t="shared" si="24"/>
        <v>0</v>
      </c>
    </row>
    <row r="312" spans="2:6">
      <c r="B312">
        <f t="shared" si="20"/>
        <v>302</v>
      </c>
      <c r="C312" s="722">
        <f t="shared" si="21"/>
        <v>0</v>
      </c>
      <c r="D312" s="722">
        <f t="shared" si="22"/>
        <v>0</v>
      </c>
      <c r="E312" s="722">
        <f t="shared" si="23"/>
        <v>0</v>
      </c>
      <c r="F312" s="722">
        <f t="shared" si="24"/>
        <v>0</v>
      </c>
    </row>
    <row r="313" spans="2:6">
      <c r="B313">
        <f t="shared" si="20"/>
        <v>303</v>
      </c>
      <c r="C313" s="722">
        <f t="shared" si="21"/>
        <v>0</v>
      </c>
      <c r="D313" s="722">
        <f t="shared" si="22"/>
        <v>0</v>
      </c>
      <c r="E313" s="722">
        <f t="shared" si="23"/>
        <v>0</v>
      </c>
      <c r="F313" s="722">
        <f t="shared" si="24"/>
        <v>0</v>
      </c>
    </row>
    <row r="314" spans="2:6">
      <c r="B314">
        <f t="shared" si="20"/>
        <v>304</v>
      </c>
      <c r="C314" s="722">
        <f t="shared" si="21"/>
        <v>0</v>
      </c>
      <c r="D314" s="722">
        <f t="shared" si="22"/>
        <v>0</v>
      </c>
      <c r="E314" s="722">
        <f t="shared" si="23"/>
        <v>0</v>
      </c>
      <c r="F314" s="722">
        <f t="shared" si="24"/>
        <v>0</v>
      </c>
    </row>
    <row r="315" spans="2:6">
      <c r="B315">
        <f t="shared" si="20"/>
        <v>305</v>
      </c>
      <c r="C315" s="722">
        <f t="shared" si="21"/>
        <v>0</v>
      </c>
      <c r="D315" s="722">
        <f t="shared" si="22"/>
        <v>0</v>
      </c>
      <c r="E315" s="722">
        <f t="shared" si="23"/>
        <v>0</v>
      </c>
      <c r="F315" s="722">
        <f t="shared" si="24"/>
        <v>0</v>
      </c>
    </row>
    <row r="316" spans="2:6">
      <c r="B316">
        <f t="shared" si="20"/>
        <v>306</v>
      </c>
      <c r="C316" s="722">
        <f t="shared" si="21"/>
        <v>0</v>
      </c>
      <c r="D316" s="722">
        <f t="shared" si="22"/>
        <v>0</v>
      </c>
      <c r="E316" s="722">
        <f t="shared" si="23"/>
        <v>0</v>
      </c>
      <c r="F316" s="722">
        <f t="shared" si="24"/>
        <v>0</v>
      </c>
    </row>
    <row r="317" spans="2:6">
      <c r="B317">
        <f t="shared" si="20"/>
        <v>307</v>
      </c>
      <c r="C317" s="722">
        <f t="shared" si="21"/>
        <v>0</v>
      </c>
      <c r="D317" s="722">
        <f t="shared" si="22"/>
        <v>0</v>
      </c>
      <c r="E317" s="722">
        <f t="shared" si="23"/>
        <v>0</v>
      </c>
      <c r="F317" s="722">
        <f t="shared" si="24"/>
        <v>0</v>
      </c>
    </row>
    <row r="318" spans="2:6">
      <c r="B318">
        <f t="shared" si="20"/>
        <v>308</v>
      </c>
      <c r="C318" s="722">
        <f t="shared" si="21"/>
        <v>0</v>
      </c>
      <c r="D318" s="722">
        <f t="shared" si="22"/>
        <v>0</v>
      </c>
      <c r="E318" s="722">
        <f t="shared" si="23"/>
        <v>0</v>
      </c>
      <c r="F318" s="722">
        <f t="shared" si="24"/>
        <v>0</v>
      </c>
    </row>
    <row r="319" spans="2:6">
      <c r="B319">
        <f t="shared" si="20"/>
        <v>309</v>
      </c>
      <c r="C319" s="722">
        <f t="shared" si="21"/>
        <v>0</v>
      </c>
      <c r="D319" s="722">
        <f t="shared" si="22"/>
        <v>0</v>
      </c>
      <c r="E319" s="722">
        <f t="shared" si="23"/>
        <v>0</v>
      </c>
      <c r="F319" s="722">
        <f t="shared" si="24"/>
        <v>0</v>
      </c>
    </row>
    <row r="320" spans="2:6">
      <c r="B320">
        <f t="shared" si="20"/>
        <v>310</v>
      </c>
      <c r="C320" s="722">
        <f t="shared" si="21"/>
        <v>0</v>
      </c>
      <c r="D320" s="722">
        <f t="shared" si="22"/>
        <v>0</v>
      </c>
      <c r="E320" s="722">
        <f t="shared" si="23"/>
        <v>0</v>
      </c>
      <c r="F320" s="722">
        <f t="shared" si="24"/>
        <v>0</v>
      </c>
    </row>
    <row r="321" spans="2:6">
      <c r="B321">
        <f t="shared" si="20"/>
        <v>311</v>
      </c>
      <c r="C321" s="722">
        <f t="shared" si="21"/>
        <v>0</v>
      </c>
      <c r="D321" s="722">
        <f t="shared" si="22"/>
        <v>0</v>
      </c>
      <c r="E321" s="722">
        <f t="shared" si="23"/>
        <v>0</v>
      </c>
      <c r="F321" s="722">
        <f t="shared" si="24"/>
        <v>0</v>
      </c>
    </row>
    <row r="322" spans="2:6">
      <c r="B322">
        <f t="shared" si="20"/>
        <v>312</v>
      </c>
      <c r="C322" s="722">
        <f t="shared" si="21"/>
        <v>0</v>
      </c>
      <c r="D322" s="722">
        <f t="shared" si="22"/>
        <v>0</v>
      </c>
      <c r="E322" s="722">
        <f t="shared" si="23"/>
        <v>0</v>
      </c>
      <c r="F322" s="722">
        <f t="shared" si="24"/>
        <v>0</v>
      </c>
    </row>
    <row r="323" spans="2:6">
      <c r="B323">
        <f t="shared" si="20"/>
        <v>313</v>
      </c>
      <c r="C323" s="722">
        <f t="shared" si="21"/>
        <v>0</v>
      </c>
      <c r="D323" s="722">
        <f t="shared" si="22"/>
        <v>0</v>
      </c>
      <c r="E323" s="722">
        <f t="shared" si="23"/>
        <v>0</v>
      </c>
      <c r="F323" s="722">
        <f t="shared" si="24"/>
        <v>0</v>
      </c>
    </row>
    <row r="324" spans="2:6">
      <c r="B324">
        <f t="shared" si="20"/>
        <v>314</v>
      </c>
      <c r="C324" s="722">
        <f t="shared" si="21"/>
        <v>0</v>
      </c>
      <c r="D324" s="722">
        <f t="shared" si="22"/>
        <v>0</v>
      </c>
      <c r="E324" s="722">
        <f t="shared" si="23"/>
        <v>0</v>
      </c>
      <c r="F324" s="722">
        <f t="shared" si="24"/>
        <v>0</v>
      </c>
    </row>
    <row r="325" spans="2:6">
      <c r="B325">
        <f t="shared" si="20"/>
        <v>315</v>
      </c>
      <c r="C325" s="722">
        <f t="shared" si="21"/>
        <v>0</v>
      </c>
      <c r="D325" s="722">
        <f t="shared" si="22"/>
        <v>0</v>
      </c>
      <c r="E325" s="722">
        <f t="shared" si="23"/>
        <v>0</v>
      </c>
      <c r="F325" s="722">
        <f t="shared" si="24"/>
        <v>0</v>
      </c>
    </row>
    <row r="326" spans="2:6">
      <c r="B326">
        <f t="shared" si="20"/>
        <v>316</v>
      </c>
      <c r="C326" s="722">
        <f t="shared" si="21"/>
        <v>0</v>
      </c>
      <c r="D326" s="722">
        <f t="shared" si="22"/>
        <v>0</v>
      </c>
      <c r="E326" s="722">
        <f t="shared" si="23"/>
        <v>0</v>
      </c>
      <c r="F326" s="722">
        <f t="shared" si="24"/>
        <v>0</v>
      </c>
    </row>
    <row r="327" spans="2:6">
      <c r="B327">
        <f t="shared" si="20"/>
        <v>317</v>
      </c>
      <c r="C327" s="722">
        <f t="shared" si="21"/>
        <v>0</v>
      </c>
      <c r="D327" s="722">
        <f t="shared" si="22"/>
        <v>0</v>
      </c>
      <c r="E327" s="722">
        <f t="shared" si="23"/>
        <v>0</v>
      </c>
      <c r="F327" s="722">
        <f t="shared" si="24"/>
        <v>0</v>
      </c>
    </row>
    <row r="328" spans="2:6">
      <c r="B328">
        <f t="shared" si="20"/>
        <v>318</v>
      </c>
      <c r="C328" s="722">
        <f t="shared" si="21"/>
        <v>0</v>
      </c>
      <c r="D328" s="722">
        <f t="shared" si="22"/>
        <v>0</v>
      </c>
      <c r="E328" s="722">
        <f t="shared" si="23"/>
        <v>0</v>
      </c>
      <c r="F328" s="722">
        <f t="shared" si="24"/>
        <v>0</v>
      </c>
    </row>
    <row r="329" spans="2:6">
      <c r="B329">
        <f t="shared" si="20"/>
        <v>319</v>
      </c>
      <c r="C329" s="722">
        <f t="shared" si="21"/>
        <v>0</v>
      </c>
      <c r="D329" s="722">
        <f t="shared" si="22"/>
        <v>0</v>
      </c>
      <c r="E329" s="722">
        <f t="shared" si="23"/>
        <v>0</v>
      </c>
      <c r="F329" s="722">
        <f t="shared" si="24"/>
        <v>0</v>
      </c>
    </row>
    <row r="330" spans="2:6">
      <c r="B330">
        <f t="shared" si="20"/>
        <v>320</v>
      </c>
      <c r="C330" s="722">
        <f t="shared" si="21"/>
        <v>0</v>
      </c>
      <c r="D330" s="722">
        <f t="shared" si="22"/>
        <v>0</v>
      </c>
      <c r="E330" s="722">
        <f t="shared" si="23"/>
        <v>0</v>
      </c>
      <c r="F330" s="722">
        <f t="shared" si="24"/>
        <v>0</v>
      </c>
    </row>
    <row r="331" spans="2:6">
      <c r="B331">
        <f t="shared" si="20"/>
        <v>321</v>
      </c>
      <c r="C331" s="722">
        <f t="shared" si="21"/>
        <v>0</v>
      </c>
      <c r="D331" s="722">
        <f t="shared" si="22"/>
        <v>0</v>
      </c>
      <c r="E331" s="722">
        <f t="shared" si="23"/>
        <v>0</v>
      </c>
      <c r="F331" s="722">
        <f t="shared" si="24"/>
        <v>0</v>
      </c>
    </row>
    <row r="332" spans="2:6">
      <c r="B332">
        <f t="shared" si="20"/>
        <v>322</v>
      </c>
      <c r="C332" s="722">
        <f t="shared" si="21"/>
        <v>0</v>
      </c>
      <c r="D332" s="722">
        <f t="shared" si="22"/>
        <v>0</v>
      </c>
      <c r="E332" s="722">
        <f t="shared" si="23"/>
        <v>0</v>
      </c>
      <c r="F332" s="722">
        <f t="shared" si="24"/>
        <v>0</v>
      </c>
    </row>
    <row r="333" spans="2:6">
      <c r="B333">
        <f t="shared" ref="B333:B396" si="25">B332+1</f>
        <v>323</v>
      </c>
      <c r="C333" s="722">
        <f t="shared" ref="C333:C396" si="26">IF(B333&lt;=$B$6,$B$7,0)</f>
        <v>0</v>
      </c>
      <c r="D333" s="722">
        <f t="shared" ref="D333:D396" si="27">F332*$B$5/12</f>
        <v>0</v>
      </c>
      <c r="E333" s="722">
        <f t="shared" ref="E333:E396" si="28">C333-D333</f>
        <v>0</v>
      </c>
      <c r="F333" s="722">
        <f t="shared" ref="F333:F396" si="29">F332-E333</f>
        <v>0</v>
      </c>
    </row>
    <row r="334" spans="2:6">
      <c r="B334">
        <f t="shared" si="25"/>
        <v>324</v>
      </c>
      <c r="C334" s="722">
        <f t="shared" si="26"/>
        <v>0</v>
      </c>
      <c r="D334" s="722">
        <f t="shared" si="27"/>
        <v>0</v>
      </c>
      <c r="E334" s="722">
        <f t="shared" si="28"/>
        <v>0</v>
      </c>
      <c r="F334" s="722">
        <f t="shared" si="29"/>
        <v>0</v>
      </c>
    </row>
    <row r="335" spans="2:6">
      <c r="B335">
        <f t="shared" si="25"/>
        <v>325</v>
      </c>
      <c r="C335" s="722">
        <f t="shared" si="26"/>
        <v>0</v>
      </c>
      <c r="D335" s="722">
        <f t="shared" si="27"/>
        <v>0</v>
      </c>
      <c r="E335" s="722">
        <f t="shared" si="28"/>
        <v>0</v>
      </c>
      <c r="F335" s="722">
        <f t="shared" si="29"/>
        <v>0</v>
      </c>
    </row>
    <row r="336" spans="2:6">
      <c r="B336">
        <f t="shared" si="25"/>
        <v>326</v>
      </c>
      <c r="C336" s="722">
        <f t="shared" si="26"/>
        <v>0</v>
      </c>
      <c r="D336" s="722">
        <f t="shared" si="27"/>
        <v>0</v>
      </c>
      <c r="E336" s="722">
        <f t="shared" si="28"/>
        <v>0</v>
      </c>
      <c r="F336" s="722">
        <f t="shared" si="29"/>
        <v>0</v>
      </c>
    </row>
    <row r="337" spans="2:6">
      <c r="B337">
        <f t="shared" si="25"/>
        <v>327</v>
      </c>
      <c r="C337" s="722">
        <f t="shared" si="26"/>
        <v>0</v>
      </c>
      <c r="D337" s="722">
        <f t="shared" si="27"/>
        <v>0</v>
      </c>
      <c r="E337" s="722">
        <f t="shared" si="28"/>
        <v>0</v>
      </c>
      <c r="F337" s="722">
        <f t="shared" si="29"/>
        <v>0</v>
      </c>
    </row>
    <row r="338" spans="2:6">
      <c r="B338">
        <f t="shared" si="25"/>
        <v>328</v>
      </c>
      <c r="C338" s="722">
        <f t="shared" si="26"/>
        <v>0</v>
      </c>
      <c r="D338" s="722">
        <f t="shared" si="27"/>
        <v>0</v>
      </c>
      <c r="E338" s="722">
        <f t="shared" si="28"/>
        <v>0</v>
      </c>
      <c r="F338" s="722">
        <f t="shared" si="29"/>
        <v>0</v>
      </c>
    </row>
    <row r="339" spans="2:6">
      <c r="B339">
        <f t="shared" si="25"/>
        <v>329</v>
      </c>
      <c r="C339" s="722">
        <f t="shared" si="26"/>
        <v>0</v>
      </c>
      <c r="D339" s="722">
        <f t="shared" si="27"/>
        <v>0</v>
      </c>
      <c r="E339" s="722">
        <f t="shared" si="28"/>
        <v>0</v>
      </c>
      <c r="F339" s="722">
        <f t="shared" si="29"/>
        <v>0</v>
      </c>
    </row>
    <row r="340" spans="2:6">
      <c r="B340">
        <f t="shared" si="25"/>
        <v>330</v>
      </c>
      <c r="C340" s="722">
        <f t="shared" si="26"/>
        <v>0</v>
      </c>
      <c r="D340" s="722">
        <f t="shared" si="27"/>
        <v>0</v>
      </c>
      <c r="E340" s="722">
        <f t="shared" si="28"/>
        <v>0</v>
      </c>
      <c r="F340" s="722">
        <f t="shared" si="29"/>
        <v>0</v>
      </c>
    </row>
    <row r="341" spans="2:6">
      <c r="B341">
        <f t="shared" si="25"/>
        <v>331</v>
      </c>
      <c r="C341" s="722">
        <f t="shared" si="26"/>
        <v>0</v>
      </c>
      <c r="D341" s="722">
        <f t="shared" si="27"/>
        <v>0</v>
      </c>
      <c r="E341" s="722">
        <f t="shared" si="28"/>
        <v>0</v>
      </c>
      <c r="F341" s="722">
        <f t="shared" si="29"/>
        <v>0</v>
      </c>
    </row>
    <row r="342" spans="2:6">
      <c r="B342">
        <f t="shared" si="25"/>
        <v>332</v>
      </c>
      <c r="C342" s="722">
        <f t="shared" si="26"/>
        <v>0</v>
      </c>
      <c r="D342" s="722">
        <f t="shared" si="27"/>
        <v>0</v>
      </c>
      <c r="E342" s="722">
        <f t="shared" si="28"/>
        <v>0</v>
      </c>
      <c r="F342" s="722">
        <f t="shared" si="29"/>
        <v>0</v>
      </c>
    </row>
    <row r="343" spans="2:6">
      <c r="B343">
        <f t="shared" si="25"/>
        <v>333</v>
      </c>
      <c r="C343" s="722">
        <f t="shared" si="26"/>
        <v>0</v>
      </c>
      <c r="D343" s="722">
        <f t="shared" si="27"/>
        <v>0</v>
      </c>
      <c r="E343" s="722">
        <f t="shared" si="28"/>
        <v>0</v>
      </c>
      <c r="F343" s="722">
        <f t="shared" si="29"/>
        <v>0</v>
      </c>
    </row>
    <row r="344" spans="2:6">
      <c r="B344">
        <f t="shared" si="25"/>
        <v>334</v>
      </c>
      <c r="C344" s="722">
        <f t="shared" si="26"/>
        <v>0</v>
      </c>
      <c r="D344" s="722">
        <f t="shared" si="27"/>
        <v>0</v>
      </c>
      <c r="E344" s="722">
        <f t="shared" si="28"/>
        <v>0</v>
      </c>
      <c r="F344" s="722">
        <f t="shared" si="29"/>
        <v>0</v>
      </c>
    </row>
    <row r="345" spans="2:6">
      <c r="B345">
        <f t="shared" si="25"/>
        <v>335</v>
      </c>
      <c r="C345" s="722">
        <f t="shared" si="26"/>
        <v>0</v>
      </c>
      <c r="D345" s="722">
        <f t="shared" si="27"/>
        <v>0</v>
      </c>
      <c r="E345" s="722">
        <f t="shared" si="28"/>
        <v>0</v>
      </c>
      <c r="F345" s="722">
        <f t="shared" si="29"/>
        <v>0</v>
      </c>
    </row>
    <row r="346" spans="2:6">
      <c r="B346">
        <f t="shared" si="25"/>
        <v>336</v>
      </c>
      <c r="C346" s="722">
        <f t="shared" si="26"/>
        <v>0</v>
      </c>
      <c r="D346" s="722">
        <f t="shared" si="27"/>
        <v>0</v>
      </c>
      <c r="E346" s="722">
        <f t="shared" si="28"/>
        <v>0</v>
      </c>
      <c r="F346" s="722">
        <f t="shared" si="29"/>
        <v>0</v>
      </c>
    </row>
    <row r="347" spans="2:6">
      <c r="B347">
        <f t="shared" si="25"/>
        <v>337</v>
      </c>
      <c r="C347" s="722">
        <f t="shared" si="26"/>
        <v>0</v>
      </c>
      <c r="D347" s="722">
        <f t="shared" si="27"/>
        <v>0</v>
      </c>
      <c r="E347" s="722">
        <f t="shared" si="28"/>
        <v>0</v>
      </c>
      <c r="F347" s="722">
        <f t="shared" si="29"/>
        <v>0</v>
      </c>
    </row>
    <row r="348" spans="2:6">
      <c r="B348">
        <f t="shared" si="25"/>
        <v>338</v>
      </c>
      <c r="C348" s="722">
        <f t="shared" si="26"/>
        <v>0</v>
      </c>
      <c r="D348" s="722">
        <f t="shared" si="27"/>
        <v>0</v>
      </c>
      <c r="E348" s="722">
        <f t="shared" si="28"/>
        <v>0</v>
      </c>
      <c r="F348" s="722">
        <f t="shared" si="29"/>
        <v>0</v>
      </c>
    </row>
    <row r="349" spans="2:6">
      <c r="B349">
        <f t="shared" si="25"/>
        <v>339</v>
      </c>
      <c r="C349" s="722">
        <f t="shared" si="26"/>
        <v>0</v>
      </c>
      <c r="D349" s="722">
        <f t="shared" si="27"/>
        <v>0</v>
      </c>
      <c r="E349" s="722">
        <f t="shared" si="28"/>
        <v>0</v>
      </c>
      <c r="F349" s="722">
        <f t="shared" si="29"/>
        <v>0</v>
      </c>
    </row>
    <row r="350" spans="2:6">
      <c r="B350">
        <f t="shared" si="25"/>
        <v>340</v>
      </c>
      <c r="C350" s="722">
        <f t="shared" si="26"/>
        <v>0</v>
      </c>
      <c r="D350" s="722">
        <f t="shared" si="27"/>
        <v>0</v>
      </c>
      <c r="E350" s="722">
        <f t="shared" si="28"/>
        <v>0</v>
      </c>
      <c r="F350" s="722">
        <f t="shared" si="29"/>
        <v>0</v>
      </c>
    </row>
    <row r="351" spans="2:6">
      <c r="B351">
        <f t="shared" si="25"/>
        <v>341</v>
      </c>
      <c r="C351" s="722">
        <f t="shared" si="26"/>
        <v>0</v>
      </c>
      <c r="D351" s="722">
        <f t="shared" si="27"/>
        <v>0</v>
      </c>
      <c r="E351" s="722">
        <f t="shared" si="28"/>
        <v>0</v>
      </c>
      <c r="F351" s="722">
        <f t="shared" si="29"/>
        <v>0</v>
      </c>
    </row>
    <row r="352" spans="2:6">
      <c r="B352">
        <f t="shared" si="25"/>
        <v>342</v>
      </c>
      <c r="C352" s="722">
        <f t="shared" si="26"/>
        <v>0</v>
      </c>
      <c r="D352" s="722">
        <f t="shared" si="27"/>
        <v>0</v>
      </c>
      <c r="E352" s="722">
        <f t="shared" si="28"/>
        <v>0</v>
      </c>
      <c r="F352" s="722">
        <f t="shared" si="29"/>
        <v>0</v>
      </c>
    </row>
    <row r="353" spans="2:6">
      <c r="B353">
        <f t="shared" si="25"/>
        <v>343</v>
      </c>
      <c r="C353" s="722">
        <f t="shared" si="26"/>
        <v>0</v>
      </c>
      <c r="D353" s="722">
        <f t="shared" si="27"/>
        <v>0</v>
      </c>
      <c r="E353" s="722">
        <f t="shared" si="28"/>
        <v>0</v>
      </c>
      <c r="F353" s="722">
        <f t="shared" si="29"/>
        <v>0</v>
      </c>
    </row>
    <row r="354" spans="2:6">
      <c r="B354">
        <f t="shared" si="25"/>
        <v>344</v>
      </c>
      <c r="C354" s="722">
        <f t="shared" si="26"/>
        <v>0</v>
      </c>
      <c r="D354" s="722">
        <f t="shared" si="27"/>
        <v>0</v>
      </c>
      <c r="E354" s="722">
        <f t="shared" si="28"/>
        <v>0</v>
      </c>
      <c r="F354" s="722">
        <f t="shared" si="29"/>
        <v>0</v>
      </c>
    </row>
    <row r="355" spans="2:6">
      <c r="B355">
        <f t="shared" si="25"/>
        <v>345</v>
      </c>
      <c r="C355" s="722">
        <f t="shared" si="26"/>
        <v>0</v>
      </c>
      <c r="D355" s="722">
        <f t="shared" si="27"/>
        <v>0</v>
      </c>
      <c r="E355" s="722">
        <f t="shared" si="28"/>
        <v>0</v>
      </c>
      <c r="F355" s="722">
        <f t="shared" si="29"/>
        <v>0</v>
      </c>
    </row>
    <row r="356" spans="2:6">
      <c r="B356">
        <f t="shared" si="25"/>
        <v>346</v>
      </c>
      <c r="C356" s="722">
        <f t="shared" si="26"/>
        <v>0</v>
      </c>
      <c r="D356" s="722">
        <f t="shared" si="27"/>
        <v>0</v>
      </c>
      <c r="E356" s="722">
        <f t="shared" si="28"/>
        <v>0</v>
      </c>
      <c r="F356" s="722">
        <f t="shared" si="29"/>
        <v>0</v>
      </c>
    </row>
    <row r="357" spans="2:6">
      <c r="B357">
        <f t="shared" si="25"/>
        <v>347</v>
      </c>
      <c r="C357" s="722">
        <f t="shared" si="26"/>
        <v>0</v>
      </c>
      <c r="D357" s="722">
        <f t="shared" si="27"/>
        <v>0</v>
      </c>
      <c r="E357" s="722">
        <f t="shared" si="28"/>
        <v>0</v>
      </c>
      <c r="F357" s="722">
        <f t="shared" si="29"/>
        <v>0</v>
      </c>
    </row>
    <row r="358" spans="2:6">
      <c r="B358">
        <f t="shared" si="25"/>
        <v>348</v>
      </c>
      <c r="C358" s="722">
        <f t="shared" si="26"/>
        <v>0</v>
      </c>
      <c r="D358" s="722">
        <f t="shared" si="27"/>
        <v>0</v>
      </c>
      <c r="E358" s="722">
        <f t="shared" si="28"/>
        <v>0</v>
      </c>
      <c r="F358" s="722">
        <f t="shared" si="29"/>
        <v>0</v>
      </c>
    </row>
    <row r="359" spans="2:6">
      <c r="B359">
        <f t="shared" si="25"/>
        <v>349</v>
      </c>
      <c r="C359" s="722">
        <f t="shared" si="26"/>
        <v>0</v>
      </c>
      <c r="D359" s="722">
        <f t="shared" si="27"/>
        <v>0</v>
      </c>
      <c r="E359" s="722">
        <f t="shared" si="28"/>
        <v>0</v>
      </c>
      <c r="F359" s="722">
        <f t="shared" si="29"/>
        <v>0</v>
      </c>
    </row>
    <row r="360" spans="2:6">
      <c r="B360">
        <f t="shared" si="25"/>
        <v>350</v>
      </c>
      <c r="C360" s="722">
        <f t="shared" si="26"/>
        <v>0</v>
      </c>
      <c r="D360" s="722">
        <f t="shared" si="27"/>
        <v>0</v>
      </c>
      <c r="E360" s="722">
        <f t="shared" si="28"/>
        <v>0</v>
      </c>
      <c r="F360" s="722">
        <f t="shared" si="29"/>
        <v>0</v>
      </c>
    </row>
    <row r="361" spans="2:6">
      <c r="B361">
        <f t="shared" si="25"/>
        <v>351</v>
      </c>
      <c r="C361" s="722">
        <f t="shared" si="26"/>
        <v>0</v>
      </c>
      <c r="D361" s="722">
        <f t="shared" si="27"/>
        <v>0</v>
      </c>
      <c r="E361" s="722">
        <f t="shared" si="28"/>
        <v>0</v>
      </c>
      <c r="F361" s="722">
        <f t="shared" si="29"/>
        <v>0</v>
      </c>
    </row>
    <row r="362" spans="2:6">
      <c r="B362">
        <f t="shared" si="25"/>
        <v>352</v>
      </c>
      <c r="C362" s="722">
        <f t="shared" si="26"/>
        <v>0</v>
      </c>
      <c r="D362" s="722">
        <f t="shared" si="27"/>
        <v>0</v>
      </c>
      <c r="E362" s="722">
        <f t="shared" si="28"/>
        <v>0</v>
      </c>
      <c r="F362" s="722">
        <f t="shared" si="29"/>
        <v>0</v>
      </c>
    </row>
    <row r="363" spans="2:6">
      <c r="B363">
        <f t="shared" si="25"/>
        <v>353</v>
      </c>
      <c r="C363" s="722">
        <f t="shared" si="26"/>
        <v>0</v>
      </c>
      <c r="D363" s="722">
        <f t="shared" si="27"/>
        <v>0</v>
      </c>
      <c r="E363" s="722">
        <f t="shared" si="28"/>
        <v>0</v>
      </c>
      <c r="F363" s="722">
        <f t="shared" si="29"/>
        <v>0</v>
      </c>
    </row>
    <row r="364" spans="2:6">
      <c r="B364">
        <f t="shared" si="25"/>
        <v>354</v>
      </c>
      <c r="C364" s="722">
        <f t="shared" si="26"/>
        <v>0</v>
      </c>
      <c r="D364" s="722">
        <f t="shared" si="27"/>
        <v>0</v>
      </c>
      <c r="E364" s="722">
        <f t="shared" si="28"/>
        <v>0</v>
      </c>
      <c r="F364" s="722">
        <f t="shared" si="29"/>
        <v>0</v>
      </c>
    </row>
    <row r="365" spans="2:6">
      <c r="B365">
        <f t="shared" si="25"/>
        <v>355</v>
      </c>
      <c r="C365" s="722">
        <f t="shared" si="26"/>
        <v>0</v>
      </c>
      <c r="D365" s="722">
        <f t="shared" si="27"/>
        <v>0</v>
      </c>
      <c r="E365" s="722">
        <f t="shared" si="28"/>
        <v>0</v>
      </c>
      <c r="F365" s="722">
        <f t="shared" si="29"/>
        <v>0</v>
      </c>
    </row>
    <row r="366" spans="2:6">
      <c r="B366">
        <f t="shared" si="25"/>
        <v>356</v>
      </c>
      <c r="C366" s="722">
        <f t="shared" si="26"/>
        <v>0</v>
      </c>
      <c r="D366" s="722">
        <f t="shared" si="27"/>
        <v>0</v>
      </c>
      <c r="E366" s="722">
        <f t="shared" si="28"/>
        <v>0</v>
      </c>
      <c r="F366" s="722">
        <f t="shared" si="29"/>
        <v>0</v>
      </c>
    </row>
    <row r="367" spans="2:6">
      <c r="B367">
        <f t="shared" si="25"/>
        <v>357</v>
      </c>
      <c r="C367" s="722">
        <f t="shared" si="26"/>
        <v>0</v>
      </c>
      <c r="D367" s="722">
        <f t="shared" si="27"/>
        <v>0</v>
      </c>
      <c r="E367" s="722">
        <f t="shared" si="28"/>
        <v>0</v>
      </c>
      <c r="F367" s="722">
        <f t="shared" si="29"/>
        <v>0</v>
      </c>
    </row>
    <row r="368" spans="2:6">
      <c r="B368">
        <f t="shared" si="25"/>
        <v>358</v>
      </c>
      <c r="C368" s="722">
        <f t="shared" si="26"/>
        <v>0</v>
      </c>
      <c r="D368" s="722">
        <f t="shared" si="27"/>
        <v>0</v>
      </c>
      <c r="E368" s="722">
        <f t="shared" si="28"/>
        <v>0</v>
      </c>
      <c r="F368" s="722">
        <f t="shared" si="29"/>
        <v>0</v>
      </c>
    </row>
    <row r="369" spans="2:6">
      <c r="B369">
        <f t="shared" si="25"/>
        <v>359</v>
      </c>
      <c r="C369" s="722">
        <f t="shared" si="26"/>
        <v>0</v>
      </c>
      <c r="D369" s="722">
        <f t="shared" si="27"/>
        <v>0</v>
      </c>
      <c r="E369" s="722">
        <f t="shared" si="28"/>
        <v>0</v>
      </c>
      <c r="F369" s="722">
        <f t="shared" si="29"/>
        <v>0</v>
      </c>
    </row>
    <row r="370" spans="2:6">
      <c r="B370">
        <f t="shared" si="25"/>
        <v>360</v>
      </c>
      <c r="C370" s="722">
        <f t="shared" si="26"/>
        <v>0</v>
      </c>
      <c r="D370" s="722">
        <f t="shared" si="27"/>
        <v>0</v>
      </c>
      <c r="E370" s="722">
        <f t="shared" si="28"/>
        <v>0</v>
      </c>
      <c r="F370" s="722">
        <f t="shared" si="29"/>
        <v>0</v>
      </c>
    </row>
    <row r="371" spans="2:6">
      <c r="B371">
        <f t="shared" si="25"/>
        <v>361</v>
      </c>
      <c r="C371" s="722">
        <f t="shared" si="26"/>
        <v>0</v>
      </c>
      <c r="D371" s="722">
        <f t="shared" si="27"/>
        <v>0</v>
      </c>
      <c r="E371" s="722">
        <f t="shared" si="28"/>
        <v>0</v>
      </c>
      <c r="F371" s="722">
        <f t="shared" si="29"/>
        <v>0</v>
      </c>
    </row>
    <row r="372" spans="2:6">
      <c r="B372">
        <f t="shared" si="25"/>
        <v>362</v>
      </c>
      <c r="C372" s="722">
        <f t="shared" si="26"/>
        <v>0</v>
      </c>
      <c r="D372" s="722">
        <f t="shared" si="27"/>
        <v>0</v>
      </c>
      <c r="E372" s="722">
        <f t="shared" si="28"/>
        <v>0</v>
      </c>
      <c r="F372" s="722">
        <f t="shared" si="29"/>
        <v>0</v>
      </c>
    </row>
    <row r="373" spans="2:6">
      <c r="B373">
        <f t="shared" si="25"/>
        <v>363</v>
      </c>
      <c r="C373" s="722">
        <f t="shared" si="26"/>
        <v>0</v>
      </c>
      <c r="D373" s="722">
        <f t="shared" si="27"/>
        <v>0</v>
      </c>
      <c r="E373" s="722">
        <f t="shared" si="28"/>
        <v>0</v>
      </c>
      <c r="F373" s="722">
        <f t="shared" si="29"/>
        <v>0</v>
      </c>
    </row>
    <row r="374" spans="2:6">
      <c r="B374">
        <f t="shared" si="25"/>
        <v>364</v>
      </c>
      <c r="C374" s="722">
        <f t="shared" si="26"/>
        <v>0</v>
      </c>
      <c r="D374" s="722">
        <f t="shared" si="27"/>
        <v>0</v>
      </c>
      <c r="E374" s="722">
        <f t="shared" si="28"/>
        <v>0</v>
      </c>
      <c r="F374" s="722">
        <f t="shared" si="29"/>
        <v>0</v>
      </c>
    </row>
    <row r="375" spans="2:6">
      <c r="B375">
        <f t="shared" si="25"/>
        <v>365</v>
      </c>
      <c r="C375" s="722">
        <f t="shared" si="26"/>
        <v>0</v>
      </c>
      <c r="D375" s="722">
        <f t="shared" si="27"/>
        <v>0</v>
      </c>
      <c r="E375" s="722">
        <f t="shared" si="28"/>
        <v>0</v>
      </c>
      <c r="F375" s="722">
        <f t="shared" si="29"/>
        <v>0</v>
      </c>
    </row>
    <row r="376" spans="2:6">
      <c r="B376">
        <f t="shared" si="25"/>
        <v>366</v>
      </c>
      <c r="C376" s="722">
        <f t="shared" si="26"/>
        <v>0</v>
      </c>
      <c r="D376" s="722">
        <f t="shared" si="27"/>
        <v>0</v>
      </c>
      <c r="E376" s="722">
        <f t="shared" si="28"/>
        <v>0</v>
      </c>
      <c r="F376" s="722">
        <f t="shared" si="29"/>
        <v>0</v>
      </c>
    </row>
    <row r="377" spans="2:6">
      <c r="B377">
        <f t="shared" si="25"/>
        <v>367</v>
      </c>
      <c r="C377" s="722">
        <f t="shared" si="26"/>
        <v>0</v>
      </c>
      <c r="D377" s="722">
        <f t="shared" si="27"/>
        <v>0</v>
      </c>
      <c r="E377" s="722">
        <f t="shared" si="28"/>
        <v>0</v>
      </c>
      <c r="F377" s="722">
        <f t="shared" si="29"/>
        <v>0</v>
      </c>
    </row>
    <row r="378" spans="2:6">
      <c r="B378">
        <f t="shared" si="25"/>
        <v>368</v>
      </c>
      <c r="C378" s="722">
        <f t="shared" si="26"/>
        <v>0</v>
      </c>
      <c r="D378" s="722">
        <f t="shared" si="27"/>
        <v>0</v>
      </c>
      <c r="E378" s="722">
        <f t="shared" si="28"/>
        <v>0</v>
      </c>
      <c r="F378" s="722">
        <f t="shared" si="29"/>
        <v>0</v>
      </c>
    </row>
    <row r="379" spans="2:6">
      <c r="B379">
        <f t="shared" si="25"/>
        <v>369</v>
      </c>
      <c r="C379" s="722">
        <f t="shared" si="26"/>
        <v>0</v>
      </c>
      <c r="D379" s="722">
        <f t="shared" si="27"/>
        <v>0</v>
      </c>
      <c r="E379" s="722">
        <f t="shared" si="28"/>
        <v>0</v>
      </c>
      <c r="F379" s="722">
        <f t="shared" si="29"/>
        <v>0</v>
      </c>
    </row>
    <row r="380" spans="2:6">
      <c r="B380">
        <f t="shared" si="25"/>
        <v>370</v>
      </c>
      <c r="C380" s="722">
        <f t="shared" si="26"/>
        <v>0</v>
      </c>
      <c r="D380" s="722">
        <f t="shared" si="27"/>
        <v>0</v>
      </c>
      <c r="E380" s="722">
        <f t="shared" si="28"/>
        <v>0</v>
      </c>
      <c r="F380" s="722">
        <f t="shared" si="29"/>
        <v>0</v>
      </c>
    </row>
    <row r="381" spans="2:6">
      <c r="B381">
        <f t="shared" si="25"/>
        <v>371</v>
      </c>
      <c r="C381" s="722">
        <f t="shared" si="26"/>
        <v>0</v>
      </c>
      <c r="D381" s="722">
        <f t="shared" si="27"/>
        <v>0</v>
      </c>
      <c r="E381" s="722">
        <f t="shared" si="28"/>
        <v>0</v>
      </c>
      <c r="F381" s="722">
        <f t="shared" si="29"/>
        <v>0</v>
      </c>
    </row>
    <row r="382" spans="2:6">
      <c r="B382">
        <f t="shared" si="25"/>
        <v>372</v>
      </c>
      <c r="C382" s="722">
        <f t="shared" si="26"/>
        <v>0</v>
      </c>
      <c r="D382" s="722">
        <f t="shared" si="27"/>
        <v>0</v>
      </c>
      <c r="E382" s="722">
        <f t="shared" si="28"/>
        <v>0</v>
      </c>
      <c r="F382" s="722">
        <f t="shared" si="29"/>
        <v>0</v>
      </c>
    </row>
    <row r="383" spans="2:6">
      <c r="B383">
        <f t="shared" si="25"/>
        <v>373</v>
      </c>
      <c r="C383" s="722">
        <f t="shared" si="26"/>
        <v>0</v>
      </c>
      <c r="D383" s="722">
        <f t="shared" si="27"/>
        <v>0</v>
      </c>
      <c r="E383" s="722">
        <f t="shared" si="28"/>
        <v>0</v>
      </c>
      <c r="F383" s="722">
        <f t="shared" si="29"/>
        <v>0</v>
      </c>
    </row>
    <row r="384" spans="2:6">
      <c r="B384">
        <f t="shared" si="25"/>
        <v>374</v>
      </c>
      <c r="C384" s="722">
        <f t="shared" si="26"/>
        <v>0</v>
      </c>
      <c r="D384" s="722">
        <f t="shared" si="27"/>
        <v>0</v>
      </c>
      <c r="E384" s="722">
        <f t="shared" si="28"/>
        <v>0</v>
      </c>
      <c r="F384" s="722">
        <f t="shared" si="29"/>
        <v>0</v>
      </c>
    </row>
    <row r="385" spans="2:6">
      <c r="B385">
        <f t="shared" si="25"/>
        <v>375</v>
      </c>
      <c r="C385" s="722">
        <f t="shared" si="26"/>
        <v>0</v>
      </c>
      <c r="D385" s="722">
        <f t="shared" si="27"/>
        <v>0</v>
      </c>
      <c r="E385" s="722">
        <f t="shared" si="28"/>
        <v>0</v>
      </c>
      <c r="F385" s="722">
        <f t="shared" si="29"/>
        <v>0</v>
      </c>
    </row>
    <row r="386" spans="2:6">
      <c r="B386">
        <f t="shared" si="25"/>
        <v>376</v>
      </c>
      <c r="C386" s="722">
        <f t="shared" si="26"/>
        <v>0</v>
      </c>
      <c r="D386" s="722">
        <f t="shared" si="27"/>
        <v>0</v>
      </c>
      <c r="E386" s="722">
        <f t="shared" si="28"/>
        <v>0</v>
      </c>
      <c r="F386" s="722">
        <f t="shared" si="29"/>
        <v>0</v>
      </c>
    </row>
    <row r="387" spans="2:6">
      <c r="B387">
        <f t="shared" si="25"/>
        <v>377</v>
      </c>
      <c r="C387" s="722">
        <f t="shared" si="26"/>
        <v>0</v>
      </c>
      <c r="D387" s="722">
        <f t="shared" si="27"/>
        <v>0</v>
      </c>
      <c r="E387" s="722">
        <f t="shared" si="28"/>
        <v>0</v>
      </c>
      <c r="F387" s="722">
        <f t="shared" si="29"/>
        <v>0</v>
      </c>
    </row>
    <row r="388" spans="2:6">
      <c r="B388">
        <f t="shared" si="25"/>
        <v>378</v>
      </c>
      <c r="C388" s="722">
        <f t="shared" si="26"/>
        <v>0</v>
      </c>
      <c r="D388" s="722">
        <f t="shared" si="27"/>
        <v>0</v>
      </c>
      <c r="E388" s="722">
        <f t="shared" si="28"/>
        <v>0</v>
      </c>
      <c r="F388" s="722">
        <f t="shared" si="29"/>
        <v>0</v>
      </c>
    </row>
    <row r="389" spans="2:6">
      <c r="B389">
        <f t="shared" si="25"/>
        <v>379</v>
      </c>
      <c r="C389" s="722">
        <f t="shared" si="26"/>
        <v>0</v>
      </c>
      <c r="D389" s="722">
        <f t="shared" si="27"/>
        <v>0</v>
      </c>
      <c r="E389" s="722">
        <f t="shared" si="28"/>
        <v>0</v>
      </c>
      <c r="F389" s="722">
        <f t="shared" si="29"/>
        <v>0</v>
      </c>
    </row>
    <row r="390" spans="2:6">
      <c r="B390">
        <f t="shared" si="25"/>
        <v>380</v>
      </c>
      <c r="C390" s="722">
        <f t="shared" si="26"/>
        <v>0</v>
      </c>
      <c r="D390" s="722">
        <f t="shared" si="27"/>
        <v>0</v>
      </c>
      <c r="E390" s="722">
        <f t="shared" si="28"/>
        <v>0</v>
      </c>
      <c r="F390" s="722">
        <f t="shared" si="29"/>
        <v>0</v>
      </c>
    </row>
    <row r="391" spans="2:6">
      <c r="B391">
        <f t="shared" si="25"/>
        <v>381</v>
      </c>
      <c r="C391" s="722">
        <f t="shared" si="26"/>
        <v>0</v>
      </c>
      <c r="D391" s="722">
        <f t="shared" si="27"/>
        <v>0</v>
      </c>
      <c r="E391" s="722">
        <f t="shared" si="28"/>
        <v>0</v>
      </c>
      <c r="F391" s="722">
        <f t="shared" si="29"/>
        <v>0</v>
      </c>
    </row>
    <row r="392" spans="2:6">
      <c r="B392">
        <f t="shared" si="25"/>
        <v>382</v>
      </c>
      <c r="C392" s="722">
        <f t="shared" si="26"/>
        <v>0</v>
      </c>
      <c r="D392" s="722">
        <f t="shared" si="27"/>
        <v>0</v>
      </c>
      <c r="E392" s="722">
        <f t="shared" si="28"/>
        <v>0</v>
      </c>
      <c r="F392" s="722">
        <f t="shared" si="29"/>
        <v>0</v>
      </c>
    </row>
    <row r="393" spans="2:6">
      <c r="B393">
        <f t="shared" si="25"/>
        <v>383</v>
      </c>
      <c r="C393" s="722">
        <f t="shared" si="26"/>
        <v>0</v>
      </c>
      <c r="D393" s="722">
        <f t="shared" si="27"/>
        <v>0</v>
      </c>
      <c r="E393" s="722">
        <f t="shared" si="28"/>
        <v>0</v>
      </c>
      <c r="F393" s="722">
        <f t="shared" si="29"/>
        <v>0</v>
      </c>
    </row>
    <row r="394" spans="2:6">
      <c r="B394">
        <f t="shared" si="25"/>
        <v>384</v>
      </c>
      <c r="C394" s="722">
        <f t="shared" si="26"/>
        <v>0</v>
      </c>
      <c r="D394" s="722">
        <f t="shared" si="27"/>
        <v>0</v>
      </c>
      <c r="E394" s="722">
        <f t="shared" si="28"/>
        <v>0</v>
      </c>
      <c r="F394" s="722">
        <f t="shared" si="29"/>
        <v>0</v>
      </c>
    </row>
    <row r="395" spans="2:6">
      <c r="B395">
        <f t="shared" si="25"/>
        <v>385</v>
      </c>
      <c r="C395" s="722">
        <f t="shared" si="26"/>
        <v>0</v>
      </c>
      <c r="D395" s="722">
        <f t="shared" si="27"/>
        <v>0</v>
      </c>
      <c r="E395" s="722">
        <f t="shared" si="28"/>
        <v>0</v>
      </c>
      <c r="F395" s="722">
        <f t="shared" si="29"/>
        <v>0</v>
      </c>
    </row>
    <row r="396" spans="2:6">
      <c r="B396">
        <f t="shared" si="25"/>
        <v>386</v>
      </c>
      <c r="C396" s="722">
        <f t="shared" si="26"/>
        <v>0</v>
      </c>
      <c r="D396" s="722">
        <f t="shared" si="27"/>
        <v>0</v>
      </c>
      <c r="E396" s="722">
        <f t="shared" si="28"/>
        <v>0</v>
      </c>
      <c r="F396" s="722">
        <f t="shared" si="29"/>
        <v>0</v>
      </c>
    </row>
    <row r="397" spans="2:6">
      <c r="B397">
        <f t="shared" ref="B397:B460" si="30">B396+1</f>
        <v>387</v>
      </c>
      <c r="C397" s="722">
        <f t="shared" ref="C397:C460" si="31">IF(B397&lt;=$B$6,$B$7,0)</f>
        <v>0</v>
      </c>
      <c r="D397" s="722">
        <f t="shared" ref="D397:D460" si="32">F396*$B$5/12</f>
        <v>0</v>
      </c>
      <c r="E397" s="722">
        <f t="shared" ref="E397:E460" si="33">C397-D397</f>
        <v>0</v>
      </c>
      <c r="F397" s="722">
        <f t="shared" ref="F397:F460" si="34">F396-E397</f>
        <v>0</v>
      </c>
    </row>
    <row r="398" spans="2:6">
      <c r="B398">
        <f t="shared" si="30"/>
        <v>388</v>
      </c>
      <c r="C398" s="722">
        <f t="shared" si="31"/>
        <v>0</v>
      </c>
      <c r="D398" s="722">
        <f t="shared" si="32"/>
        <v>0</v>
      </c>
      <c r="E398" s="722">
        <f t="shared" si="33"/>
        <v>0</v>
      </c>
      <c r="F398" s="722">
        <f t="shared" si="34"/>
        <v>0</v>
      </c>
    </row>
    <row r="399" spans="2:6">
      <c r="B399">
        <f t="shared" si="30"/>
        <v>389</v>
      </c>
      <c r="C399" s="722">
        <f t="shared" si="31"/>
        <v>0</v>
      </c>
      <c r="D399" s="722">
        <f t="shared" si="32"/>
        <v>0</v>
      </c>
      <c r="E399" s="722">
        <f t="shared" si="33"/>
        <v>0</v>
      </c>
      <c r="F399" s="722">
        <f t="shared" si="34"/>
        <v>0</v>
      </c>
    </row>
    <row r="400" spans="2:6">
      <c r="B400">
        <f t="shared" si="30"/>
        <v>390</v>
      </c>
      <c r="C400" s="722">
        <f t="shared" si="31"/>
        <v>0</v>
      </c>
      <c r="D400" s="722">
        <f t="shared" si="32"/>
        <v>0</v>
      </c>
      <c r="E400" s="722">
        <f t="shared" si="33"/>
        <v>0</v>
      </c>
      <c r="F400" s="722">
        <f t="shared" si="34"/>
        <v>0</v>
      </c>
    </row>
    <row r="401" spans="2:6">
      <c r="B401">
        <f t="shared" si="30"/>
        <v>391</v>
      </c>
      <c r="C401" s="722">
        <f t="shared" si="31"/>
        <v>0</v>
      </c>
      <c r="D401" s="722">
        <f t="shared" si="32"/>
        <v>0</v>
      </c>
      <c r="E401" s="722">
        <f t="shared" si="33"/>
        <v>0</v>
      </c>
      <c r="F401" s="722">
        <f t="shared" si="34"/>
        <v>0</v>
      </c>
    </row>
    <row r="402" spans="2:6">
      <c r="B402">
        <f t="shared" si="30"/>
        <v>392</v>
      </c>
      <c r="C402" s="722">
        <f t="shared" si="31"/>
        <v>0</v>
      </c>
      <c r="D402" s="722">
        <f t="shared" si="32"/>
        <v>0</v>
      </c>
      <c r="E402" s="722">
        <f t="shared" si="33"/>
        <v>0</v>
      </c>
      <c r="F402" s="722">
        <f t="shared" si="34"/>
        <v>0</v>
      </c>
    </row>
    <row r="403" spans="2:6">
      <c r="B403">
        <f t="shared" si="30"/>
        <v>393</v>
      </c>
      <c r="C403" s="722">
        <f t="shared" si="31"/>
        <v>0</v>
      </c>
      <c r="D403" s="722">
        <f t="shared" si="32"/>
        <v>0</v>
      </c>
      <c r="E403" s="722">
        <f t="shared" si="33"/>
        <v>0</v>
      </c>
      <c r="F403" s="722">
        <f t="shared" si="34"/>
        <v>0</v>
      </c>
    </row>
    <row r="404" spans="2:6">
      <c r="B404">
        <f t="shared" si="30"/>
        <v>394</v>
      </c>
      <c r="C404" s="722">
        <f t="shared" si="31"/>
        <v>0</v>
      </c>
      <c r="D404" s="722">
        <f t="shared" si="32"/>
        <v>0</v>
      </c>
      <c r="E404" s="722">
        <f t="shared" si="33"/>
        <v>0</v>
      </c>
      <c r="F404" s="722">
        <f t="shared" si="34"/>
        <v>0</v>
      </c>
    </row>
    <row r="405" spans="2:6">
      <c r="B405">
        <f t="shared" si="30"/>
        <v>395</v>
      </c>
      <c r="C405" s="722">
        <f t="shared" si="31"/>
        <v>0</v>
      </c>
      <c r="D405" s="722">
        <f t="shared" si="32"/>
        <v>0</v>
      </c>
      <c r="E405" s="722">
        <f t="shared" si="33"/>
        <v>0</v>
      </c>
      <c r="F405" s="722">
        <f t="shared" si="34"/>
        <v>0</v>
      </c>
    </row>
    <row r="406" spans="2:6">
      <c r="B406">
        <f t="shared" si="30"/>
        <v>396</v>
      </c>
      <c r="C406" s="722">
        <f t="shared" si="31"/>
        <v>0</v>
      </c>
      <c r="D406" s="722">
        <f t="shared" si="32"/>
        <v>0</v>
      </c>
      <c r="E406" s="722">
        <f t="shared" si="33"/>
        <v>0</v>
      </c>
      <c r="F406" s="722">
        <f t="shared" si="34"/>
        <v>0</v>
      </c>
    </row>
    <row r="407" spans="2:6">
      <c r="B407">
        <f t="shared" si="30"/>
        <v>397</v>
      </c>
      <c r="C407" s="722">
        <f t="shared" si="31"/>
        <v>0</v>
      </c>
      <c r="D407" s="722">
        <f t="shared" si="32"/>
        <v>0</v>
      </c>
      <c r="E407" s="722">
        <f t="shared" si="33"/>
        <v>0</v>
      </c>
      <c r="F407" s="722">
        <f t="shared" si="34"/>
        <v>0</v>
      </c>
    </row>
    <row r="408" spans="2:6">
      <c r="B408">
        <f t="shared" si="30"/>
        <v>398</v>
      </c>
      <c r="C408" s="722">
        <f t="shared" si="31"/>
        <v>0</v>
      </c>
      <c r="D408" s="722">
        <f t="shared" si="32"/>
        <v>0</v>
      </c>
      <c r="E408" s="722">
        <f t="shared" si="33"/>
        <v>0</v>
      </c>
      <c r="F408" s="722">
        <f t="shared" si="34"/>
        <v>0</v>
      </c>
    </row>
    <row r="409" spans="2:6">
      <c r="B409">
        <f t="shared" si="30"/>
        <v>399</v>
      </c>
      <c r="C409" s="722">
        <f t="shared" si="31"/>
        <v>0</v>
      </c>
      <c r="D409" s="722">
        <f t="shared" si="32"/>
        <v>0</v>
      </c>
      <c r="E409" s="722">
        <f t="shared" si="33"/>
        <v>0</v>
      </c>
      <c r="F409" s="722">
        <f t="shared" si="34"/>
        <v>0</v>
      </c>
    </row>
    <row r="410" spans="2:6">
      <c r="B410">
        <f t="shared" si="30"/>
        <v>400</v>
      </c>
      <c r="C410" s="722">
        <f t="shared" si="31"/>
        <v>0</v>
      </c>
      <c r="D410" s="722">
        <f t="shared" si="32"/>
        <v>0</v>
      </c>
      <c r="E410" s="722">
        <f t="shared" si="33"/>
        <v>0</v>
      </c>
      <c r="F410" s="722">
        <f t="shared" si="34"/>
        <v>0</v>
      </c>
    </row>
    <row r="411" spans="2:6">
      <c r="B411">
        <f t="shared" si="30"/>
        <v>401</v>
      </c>
      <c r="C411" s="722">
        <f t="shared" si="31"/>
        <v>0</v>
      </c>
      <c r="D411" s="722">
        <f t="shared" si="32"/>
        <v>0</v>
      </c>
      <c r="E411" s="722">
        <f t="shared" si="33"/>
        <v>0</v>
      </c>
      <c r="F411" s="722">
        <f t="shared" si="34"/>
        <v>0</v>
      </c>
    </row>
    <row r="412" spans="2:6">
      <c r="B412">
        <f t="shared" si="30"/>
        <v>402</v>
      </c>
      <c r="C412" s="722">
        <f t="shared" si="31"/>
        <v>0</v>
      </c>
      <c r="D412" s="722">
        <f t="shared" si="32"/>
        <v>0</v>
      </c>
      <c r="E412" s="722">
        <f t="shared" si="33"/>
        <v>0</v>
      </c>
      <c r="F412" s="722">
        <f t="shared" si="34"/>
        <v>0</v>
      </c>
    </row>
    <row r="413" spans="2:6">
      <c r="B413">
        <f t="shared" si="30"/>
        <v>403</v>
      </c>
      <c r="C413" s="722">
        <f t="shared" si="31"/>
        <v>0</v>
      </c>
      <c r="D413" s="722">
        <f t="shared" si="32"/>
        <v>0</v>
      </c>
      <c r="E413" s="722">
        <f t="shared" si="33"/>
        <v>0</v>
      </c>
      <c r="F413" s="722">
        <f t="shared" si="34"/>
        <v>0</v>
      </c>
    </row>
    <row r="414" spans="2:6">
      <c r="B414">
        <f t="shared" si="30"/>
        <v>404</v>
      </c>
      <c r="C414" s="722">
        <f t="shared" si="31"/>
        <v>0</v>
      </c>
      <c r="D414" s="722">
        <f t="shared" si="32"/>
        <v>0</v>
      </c>
      <c r="E414" s="722">
        <f t="shared" si="33"/>
        <v>0</v>
      </c>
      <c r="F414" s="722">
        <f t="shared" si="34"/>
        <v>0</v>
      </c>
    </row>
    <row r="415" spans="2:6">
      <c r="B415">
        <f t="shared" si="30"/>
        <v>405</v>
      </c>
      <c r="C415" s="722">
        <f t="shared" si="31"/>
        <v>0</v>
      </c>
      <c r="D415" s="722">
        <f t="shared" si="32"/>
        <v>0</v>
      </c>
      <c r="E415" s="722">
        <f t="shared" si="33"/>
        <v>0</v>
      </c>
      <c r="F415" s="722">
        <f t="shared" si="34"/>
        <v>0</v>
      </c>
    </row>
    <row r="416" spans="2:6">
      <c r="B416">
        <f t="shared" si="30"/>
        <v>406</v>
      </c>
      <c r="C416" s="722">
        <f t="shared" si="31"/>
        <v>0</v>
      </c>
      <c r="D416" s="722">
        <f t="shared" si="32"/>
        <v>0</v>
      </c>
      <c r="E416" s="722">
        <f t="shared" si="33"/>
        <v>0</v>
      </c>
      <c r="F416" s="722">
        <f t="shared" si="34"/>
        <v>0</v>
      </c>
    </row>
    <row r="417" spans="2:6">
      <c r="B417">
        <f t="shared" si="30"/>
        <v>407</v>
      </c>
      <c r="C417" s="722">
        <f t="shared" si="31"/>
        <v>0</v>
      </c>
      <c r="D417" s="722">
        <f t="shared" si="32"/>
        <v>0</v>
      </c>
      <c r="E417" s="722">
        <f t="shared" si="33"/>
        <v>0</v>
      </c>
      <c r="F417" s="722">
        <f t="shared" si="34"/>
        <v>0</v>
      </c>
    </row>
    <row r="418" spans="2:6">
      <c r="B418">
        <f t="shared" si="30"/>
        <v>408</v>
      </c>
      <c r="C418" s="722">
        <f t="shared" si="31"/>
        <v>0</v>
      </c>
      <c r="D418" s="722">
        <f t="shared" si="32"/>
        <v>0</v>
      </c>
      <c r="E418" s="722">
        <f t="shared" si="33"/>
        <v>0</v>
      </c>
      <c r="F418" s="722">
        <f t="shared" si="34"/>
        <v>0</v>
      </c>
    </row>
    <row r="419" spans="2:6">
      <c r="B419">
        <f t="shared" si="30"/>
        <v>409</v>
      </c>
      <c r="C419" s="722">
        <f t="shared" si="31"/>
        <v>0</v>
      </c>
      <c r="D419" s="722">
        <f t="shared" si="32"/>
        <v>0</v>
      </c>
      <c r="E419" s="722">
        <f t="shared" si="33"/>
        <v>0</v>
      </c>
      <c r="F419" s="722">
        <f t="shared" si="34"/>
        <v>0</v>
      </c>
    </row>
    <row r="420" spans="2:6">
      <c r="B420">
        <f t="shared" si="30"/>
        <v>410</v>
      </c>
      <c r="C420" s="722">
        <f t="shared" si="31"/>
        <v>0</v>
      </c>
      <c r="D420" s="722">
        <f t="shared" si="32"/>
        <v>0</v>
      </c>
      <c r="E420" s="722">
        <f t="shared" si="33"/>
        <v>0</v>
      </c>
      <c r="F420" s="722">
        <f t="shared" si="34"/>
        <v>0</v>
      </c>
    </row>
    <row r="421" spans="2:6">
      <c r="B421">
        <f t="shared" si="30"/>
        <v>411</v>
      </c>
      <c r="C421" s="722">
        <f t="shared" si="31"/>
        <v>0</v>
      </c>
      <c r="D421" s="722">
        <f t="shared" si="32"/>
        <v>0</v>
      </c>
      <c r="E421" s="722">
        <f t="shared" si="33"/>
        <v>0</v>
      </c>
      <c r="F421" s="722">
        <f t="shared" si="34"/>
        <v>0</v>
      </c>
    </row>
    <row r="422" spans="2:6">
      <c r="B422">
        <f t="shared" si="30"/>
        <v>412</v>
      </c>
      <c r="C422" s="722">
        <f t="shared" si="31"/>
        <v>0</v>
      </c>
      <c r="D422" s="722">
        <f t="shared" si="32"/>
        <v>0</v>
      </c>
      <c r="E422" s="722">
        <f t="shared" si="33"/>
        <v>0</v>
      </c>
      <c r="F422" s="722">
        <f t="shared" si="34"/>
        <v>0</v>
      </c>
    </row>
    <row r="423" spans="2:6">
      <c r="B423">
        <f t="shared" si="30"/>
        <v>413</v>
      </c>
      <c r="C423" s="722">
        <f t="shared" si="31"/>
        <v>0</v>
      </c>
      <c r="D423" s="722">
        <f t="shared" si="32"/>
        <v>0</v>
      </c>
      <c r="E423" s="722">
        <f t="shared" si="33"/>
        <v>0</v>
      </c>
      <c r="F423" s="722">
        <f t="shared" si="34"/>
        <v>0</v>
      </c>
    </row>
    <row r="424" spans="2:6">
      <c r="B424">
        <f t="shared" si="30"/>
        <v>414</v>
      </c>
      <c r="C424" s="722">
        <f t="shared" si="31"/>
        <v>0</v>
      </c>
      <c r="D424" s="722">
        <f t="shared" si="32"/>
        <v>0</v>
      </c>
      <c r="E424" s="722">
        <f t="shared" si="33"/>
        <v>0</v>
      </c>
      <c r="F424" s="722">
        <f t="shared" si="34"/>
        <v>0</v>
      </c>
    </row>
    <row r="425" spans="2:6">
      <c r="B425">
        <f t="shared" si="30"/>
        <v>415</v>
      </c>
      <c r="C425" s="722">
        <f t="shared" si="31"/>
        <v>0</v>
      </c>
      <c r="D425" s="722">
        <f t="shared" si="32"/>
        <v>0</v>
      </c>
      <c r="E425" s="722">
        <f t="shared" si="33"/>
        <v>0</v>
      </c>
      <c r="F425" s="722">
        <f t="shared" si="34"/>
        <v>0</v>
      </c>
    </row>
    <row r="426" spans="2:6">
      <c r="B426">
        <f t="shared" si="30"/>
        <v>416</v>
      </c>
      <c r="C426" s="722">
        <f t="shared" si="31"/>
        <v>0</v>
      </c>
      <c r="D426" s="722">
        <f t="shared" si="32"/>
        <v>0</v>
      </c>
      <c r="E426" s="722">
        <f t="shared" si="33"/>
        <v>0</v>
      </c>
      <c r="F426" s="722">
        <f t="shared" si="34"/>
        <v>0</v>
      </c>
    </row>
    <row r="427" spans="2:6">
      <c r="B427">
        <f t="shared" si="30"/>
        <v>417</v>
      </c>
      <c r="C427" s="722">
        <f t="shared" si="31"/>
        <v>0</v>
      </c>
      <c r="D427" s="722">
        <f t="shared" si="32"/>
        <v>0</v>
      </c>
      <c r="E427" s="722">
        <f t="shared" si="33"/>
        <v>0</v>
      </c>
      <c r="F427" s="722">
        <f t="shared" si="34"/>
        <v>0</v>
      </c>
    </row>
    <row r="428" spans="2:6">
      <c r="B428">
        <f t="shared" si="30"/>
        <v>418</v>
      </c>
      <c r="C428" s="722">
        <f t="shared" si="31"/>
        <v>0</v>
      </c>
      <c r="D428" s="722">
        <f t="shared" si="32"/>
        <v>0</v>
      </c>
      <c r="E428" s="722">
        <f t="shared" si="33"/>
        <v>0</v>
      </c>
      <c r="F428" s="722">
        <f t="shared" si="34"/>
        <v>0</v>
      </c>
    </row>
    <row r="429" spans="2:6">
      <c r="B429">
        <f t="shared" si="30"/>
        <v>419</v>
      </c>
      <c r="C429" s="722">
        <f t="shared" si="31"/>
        <v>0</v>
      </c>
      <c r="D429" s="722">
        <f t="shared" si="32"/>
        <v>0</v>
      </c>
      <c r="E429" s="722">
        <f t="shared" si="33"/>
        <v>0</v>
      </c>
      <c r="F429" s="722">
        <f t="shared" si="34"/>
        <v>0</v>
      </c>
    </row>
    <row r="430" spans="2:6">
      <c r="B430">
        <f t="shared" si="30"/>
        <v>420</v>
      </c>
      <c r="C430" s="722">
        <f t="shared" si="31"/>
        <v>0</v>
      </c>
      <c r="D430" s="722">
        <f t="shared" si="32"/>
        <v>0</v>
      </c>
      <c r="E430" s="722">
        <f t="shared" si="33"/>
        <v>0</v>
      </c>
      <c r="F430" s="722">
        <f t="shared" si="34"/>
        <v>0</v>
      </c>
    </row>
    <row r="431" spans="2:6">
      <c r="B431">
        <f t="shared" si="30"/>
        <v>421</v>
      </c>
      <c r="C431" s="722">
        <f t="shared" si="31"/>
        <v>0</v>
      </c>
      <c r="D431" s="722">
        <f t="shared" si="32"/>
        <v>0</v>
      </c>
      <c r="E431" s="722">
        <f t="shared" si="33"/>
        <v>0</v>
      </c>
      <c r="F431" s="722">
        <f t="shared" si="34"/>
        <v>0</v>
      </c>
    </row>
    <row r="432" spans="2:6">
      <c r="B432">
        <f t="shared" si="30"/>
        <v>422</v>
      </c>
      <c r="C432" s="722">
        <f t="shared" si="31"/>
        <v>0</v>
      </c>
      <c r="D432" s="722">
        <f t="shared" si="32"/>
        <v>0</v>
      </c>
      <c r="E432" s="722">
        <f t="shared" si="33"/>
        <v>0</v>
      </c>
      <c r="F432" s="722">
        <f t="shared" si="34"/>
        <v>0</v>
      </c>
    </row>
    <row r="433" spans="2:6">
      <c r="B433">
        <f t="shared" si="30"/>
        <v>423</v>
      </c>
      <c r="C433" s="722">
        <f t="shared" si="31"/>
        <v>0</v>
      </c>
      <c r="D433" s="722">
        <f t="shared" si="32"/>
        <v>0</v>
      </c>
      <c r="E433" s="722">
        <f t="shared" si="33"/>
        <v>0</v>
      </c>
      <c r="F433" s="722">
        <f t="shared" si="34"/>
        <v>0</v>
      </c>
    </row>
    <row r="434" spans="2:6">
      <c r="B434">
        <f t="shared" si="30"/>
        <v>424</v>
      </c>
      <c r="C434" s="722">
        <f t="shared" si="31"/>
        <v>0</v>
      </c>
      <c r="D434" s="722">
        <f t="shared" si="32"/>
        <v>0</v>
      </c>
      <c r="E434" s="722">
        <f t="shared" si="33"/>
        <v>0</v>
      </c>
      <c r="F434" s="722">
        <f t="shared" si="34"/>
        <v>0</v>
      </c>
    </row>
    <row r="435" spans="2:6">
      <c r="B435">
        <f t="shared" si="30"/>
        <v>425</v>
      </c>
      <c r="C435" s="722">
        <f t="shared" si="31"/>
        <v>0</v>
      </c>
      <c r="D435" s="722">
        <f t="shared" si="32"/>
        <v>0</v>
      </c>
      <c r="E435" s="722">
        <f t="shared" si="33"/>
        <v>0</v>
      </c>
      <c r="F435" s="722">
        <f t="shared" si="34"/>
        <v>0</v>
      </c>
    </row>
    <row r="436" spans="2:6">
      <c r="B436">
        <f t="shared" si="30"/>
        <v>426</v>
      </c>
      <c r="C436" s="722">
        <f t="shared" si="31"/>
        <v>0</v>
      </c>
      <c r="D436" s="722">
        <f t="shared" si="32"/>
        <v>0</v>
      </c>
      <c r="E436" s="722">
        <f t="shared" si="33"/>
        <v>0</v>
      </c>
      <c r="F436" s="722">
        <f t="shared" si="34"/>
        <v>0</v>
      </c>
    </row>
    <row r="437" spans="2:6">
      <c r="B437">
        <f t="shared" si="30"/>
        <v>427</v>
      </c>
      <c r="C437" s="722">
        <f t="shared" si="31"/>
        <v>0</v>
      </c>
      <c r="D437" s="722">
        <f t="shared" si="32"/>
        <v>0</v>
      </c>
      <c r="E437" s="722">
        <f t="shared" si="33"/>
        <v>0</v>
      </c>
      <c r="F437" s="722">
        <f t="shared" si="34"/>
        <v>0</v>
      </c>
    </row>
    <row r="438" spans="2:6">
      <c r="B438">
        <f t="shared" si="30"/>
        <v>428</v>
      </c>
      <c r="C438" s="722">
        <f t="shared" si="31"/>
        <v>0</v>
      </c>
      <c r="D438" s="722">
        <f t="shared" si="32"/>
        <v>0</v>
      </c>
      <c r="E438" s="722">
        <f t="shared" si="33"/>
        <v>0</v>
      </c>
      <c r="F438" s="722">
        <f t="shared" si="34"/>
        <v>0</v>
      </c>
    </row>
    <row r="439" spans="2:6">
      <c r="B439">
        <f t="shared" si="30"/>
        <v>429</v>
      </c>
      <c r="C439" s="722">
        <f t="shared" si="31"/>
        <v>0</v>
      </c>
      <c r="D439" s="722">
        <f t="shared" si="32"/>
        <v>0</v>
      </c>
      <c r="E439" s="722">
        <f t="shared" si="33"/>
        <v>0</v>
      </c>
      <c r="F439" s="722">
        <f t="shared" si="34"/>
        <v>0</v>
      </c>
    </row>
    <row r="440" spans="2:6">
      <c r="B440">
        <f t="shared" si="30"/>
        <v>430</v>
      </c>
      <c r="C440" s="722">
        <f t="shared" si="31"/>
        <v>0</v>
      </c>
      <c r="D440" s="722">
        <f t="shared" si="32"/>
        <v>0</v>
      </c>
      <c r="E440" s="722">
        <f t="shared" si="33"/>
        <v>0</v>
      </c>
      <c r="F440" s="722">
        <f t="shared" si="34"/>
        <v>0</v>
      </c>
    </row>
    <row r="441" spans="2:6">
      <c r="B441">
        <f t="shared" si="30"/>
        <v>431</v>
      </c>
      <c r="C441" s="722">
        <f t="shared" si="31"/>
        <v>0</v>
      </c>
      <c r="D441" s="722">
        <f t="shared" si="32"/>
        <v>0</v>
      </c>
      <c r="E441" s="722">
        <f t="shared" si="33"/>
        <v>0</v>
      </c>
      <c r="F441" s="722">
        <f t="shared" si="34"/>
        <v>0</v>
      </c>
    </row>
    <row r="442" spans="2:6">
      <c r="B442">
        <f t="shared" si="30"/>
        <v>432</v>
      </c>
      <c r="C442" s="722">
        <f t="shared" si="31"/>
        <v>0</v>
      </c>
      <c r="D442" s="722">
        <f t="shared" si="32"/>
        <v>0</v>
      </c>
      <c r="E442" s="722">
        <f t="shared" si="33"/>
        <v>0</v>
      </c>
      <c r="F442" s="722">
        <f t="shared" si="34"/>
        <v>0</v>
      </c>
    </row>
    <row r="443" spans="2:6">
      <c r="B443">
        <f t="shared" si="30"/>
        <v>433</v>
      </c>
      <c r="C443" s="722">
        <f t="shared" si="31"/>
        <v>0</v>
      </c>
      <c r="D443" s="722">
        <f t="shared" si="32"/>
        <v>0</v>
      </c>
      <c r="E443" s="722">
        <f t="shared" si="33"/>
        <v>0</v>
      </c>
      <c r="F443" s="722">
        <f t="shared" si="34"/>
        <v>0</v>
      </c>
    </row>
    <row r="444" spans="2:6">
      <c r="B444">
        <f t="shared" si="30"/>
        <v>434</v>
      </c>
      <c r="C444" s="722">
        <f t="shared" si="31"/>
        <v>0</v>
      </c>
      <c r="D444" s="722">
        <f t="shared" si="32"/>
        <v>0</v>
      </c>
      <c r="E444" s="722">
        <f t="shared" si="33"/>
        <v>0</v>
      </c>
      <c r="F444" s="722">
        <f t="shared" si="34"/>
        <v>0</v>
      </c>
    </row>
    <row r="445" spans="2:6">
      <c r="B445">
        <f t="shared" si="30"/>
        <v>435</v>
      </c>
      <c r="C445" s="722">
        <f t="shared" si="31"/>
        <v>0</v>
      </c>
      <c r="D445" s="722">
        <f t="shared" si="32"/>
        <v>0</v>
      </c>
      <c r="E445" s="722">
        <f t="shared" si="33"/>
        <v>0</v>
      </c>
      <c r="F445" s="722">
        <f t="shared" si="34"/>
        <v>0</v>
      </c>
    </row>
    <row r="446" spans="2:6">
      <c r="B446">
        <f t="shared" si="30"/>
        <v>436</v>
      </c>
      <c r="C446" s="722">
        <f t="shared" si="31"/>
        <v>0</v>
      </c>
      <c r="D446" s="722">
        <f t="shared" si="32"/>
        <v>0</v>
      </c>
      <c r="E446" s="722">
        <f t="shared" si="33"/>
        <v>0</v>
      </c>
      <c r="F446" s="722">
        <f t="shared" si="34"/>
        <v>0</v>
      </c>
    </row>
    <row r="447" spans="2:6">
      <c r="B447">
        <f t="shared" si="30"/>
        <v>437</v>
      </c>
      <c r="C447" s="722">
        <f t="shared" si="31"/>
        <v>0</v>
      </c>
      <c r="D447" s="722">
        <f t="shared" si="32"/>
        <v>0</v>
      </c>
      <c r="E447" s="722">
        <f t="shared" si="33"/>
        <v>0</v>
      </c>
      <c r="F447" s="722">
        <f t="shared" si="34"/>
        <v>0</v>
      </c>
    </row>
    <row r="448" spans="2:6">
      <c r="B448">
        <f t="shared" si="30"/>
        <v>438</v>
      </c>
      <c r="C448" s="722">
        <f t="shared" si="31"/>
        <v>0</v>
      </c>
      <c r="D448" s="722">
        <f t="shared" si="32"/>
        <v>0</v>
      </c>
      <c r="E448" s="722">
        <f t="shared" si="33"/>
        <v>0</v>
      </c>
      <c r="F448" s="722">
        <f t="shared" si="34"/>
        <v>0</v>
      </c>
    </row>
    <row r="449" spans="2:6">
      <c r="B449">
        <f t="shared" si="30"/>
        <v>439</v>
      </c>
      <c r="C449" s="722">
        <f t="shared" si="31"/>
        <v>0</v>
      </c>
      <c r="D449" s="722">
        <f t="shared" si="32"/>
        <v>0</v>
      </c>
      <c r="E449" s="722">
        <f t="shared" si="33"/>
        <v>0</v>
      </c>
      <c r="F449" s="722">
        <f t="shared" si="34"/>
        <v>0</v>
      </c>
    </row>
    <row r="450" spans="2:6">
      <c r="B450">
        <f t="shared" si="30"/>
        <v>440</v>
      </c>
      <c r="C450" s="722">
        <f t="shared" si="31"/>
        <v>0</v>
      </c>
      <c r="D450" s="722">
        <f t="shared" si="32"/>
        <v>0</v>
      </c>
      <c r="E450" s="722">
        <f t="shared" si="33"/>
        <v>0</v>
      </c>
      <c r="F450" s="722">
        <f t="shared" si="34"/>
        <v>0</v>
      </c>
    </row>
    <row r="451" spans="2:6">
      <c r="B451">
        <f t="shared" si="30"/>
        <v>441</v>
      </c>
      <c r="C451" s="722">
        <f t="shared" si="31"/>
        <v>0</v>
      </c>
      <c r="D451" s="722">
        <f t="shared" si="32"/>
        <v>0</v>
      </c>
      <c r="E451" s="722">
        <f t="shared" si="33"/>
        <v>0</v>
      </c>
      <c r="F451" s="722">
        <f t="shared" si="34"/>
        <v>0</v>
      </c>
    </row>
    <row r="452" spans="2:6">
      <c r="B452">
        <f t="shared" si="30"/>
        <v>442</v>
      </c>
      <c r="C452" s="722">
        <f t="shared" si="31"/>
        <v>0</v>
      </c>
      <c r="D452" s="722">
        <f t="shared" si="32"/>
        <v>0</v>
      </c>
      <c r="E452" s="722">
        <f t="shared" si="33"/>
        <v>0</v>
      </c>
      <c r="F452" s="722">
        <f t="shared" si="34"/>
        <v>0</v>
      </c>
    </row>
    <row r="453" spans="2:6">
      <c r="B453">
        <f t="shared" si="30"/>
        <v>443</v>
      </c>
      <c r="C453" s="722">
        <f t="shared" si="31"/>
        <v>0</v>
      </c>
      <c r="D453" s="722">
        <f t="shared" si="32"/>
        <v>0</v>
      </c>
      <c r="E453" s="722">
        <f t="shared" si="33"/>
        <v>0</v>
      </c>
      <c r="F453" s="722">
        <f t="shared" si="34"/>
        <v>0</v>
      </c>
    </row>
    <row r="454" spans="2:6">
      <c r="B454">
        <f t="shared" si="30"/>
        <v>444</v>
      </c>
      <c r="C454" s="722">
        <f t="shared" si="31"/>
        <v>0</v>
      </c>
      <c r="D454" s="722">
        <f t="shared" si="32"/>
        <v>0</v>
      </c>
      <c r="E454" s="722">
        <f t="shared" si="33"/>
        <v>0</v>
      </c>
      <c r="F454" s="722">
        <f t="shared" si="34"/>
        <v>0</v>
      </c>
    </row>
    <row r="455" spans="2:6">
      <c r="B455">
        <f t="shared" si="30"/>
        <v>445</v>
      </c>
      <c r="C455" s="722">
        <f t="shared" si="31"/>
        <v>0</v>
      </c>
      <c r="D455" s="722">
        <f t="shared" si="32"/>
        <v>0</v>
      </c>
      <c r="E455" s="722">
        <f t="shared" si="33"/>
        <v>0</v>
      </c>
      <c r="F455" s="722">
        <f t="shared" si="34"/>
        <v>0</v>
      </c>
    </row>
    <row r="456" spans="2:6">
      <c r="B456">
        <f t="shared" si="30"/>
        <v>446</v>
      </c>
      <c r="C456" s="722">
        <f t="shared" si="31"/>
        <v>0</v>
      </c>
      <c r="D456" s="722">
        <f t="shared" si="32"/>
        <v>0</v>
      </c>
      <c r="E456" s="722">
        <f t="shared" si="33"/>
        <v>0</v>
      </c>
      <c r="F456" s="722">
        <f t="shared" si="34"/>
        <v>0</v>
      </c>
    </row>
    <row r="457" spans="2:6">
      <c r="B457">
        <f t="shared" si="30"/>
        <v>447</v>
      </c>
      <c r="C457" s="722">
        <f t="shared" si="31"/>
        <v>0</v>
      </c>
      <c r="D457" s="722">
        <f t="shared" si="32"/>
        <v>0</v>
      </c>
      <c r="E457" s="722">
        <f t="shared" si="33"/>
        <v>0</v>
      </c>
      <c r="F457" s="722">
        <f t="shared" si="34"/>
        <v>0</v>
      </c>
    </row>
    <row r="458" spans="2:6">
      <c r="B458">
        <f t="shared" si="30"/>
        <v>448</v>
      </c>
      <c r="C458" s="722">
        <f t="shared" si="31"/>
        <v>0</v>
      </c>
      <c r="D458" s="722">
        <f t="shared" si="32"/>
        <v>0</v>
      </c>
      <c r="E458" s="722">
        <f t="shared" si="33"/>
        <v>0</v>
      </c>
      <c r="F458" s="722">
        <f t="shared" si="34"/>
        <v>0</v>
      </c>
    </row>
    <row r="459" spans="2:6">
      <c r="B459">
        <f t="shared" si="30"/>
        <v>449</v>
      </c>
      <c r="C459" s="722">
        <f t="shared" si="31"/>
        <v>0</v>
      </c>
      <c r="D459" s="722">
        <f t="shared" si="32"/>
        <v>0</v>
      </c>
      <c r="E459" s="722">
        <f t="shared" si="33"/>
        <v>0</v>
      </c>
      <c r="F459" s="722">
        <f t="shared" si="34"/>
        <v>0</v>
      </c>
    </row>
    <row r="460" spans="2:6">
      <c r="B460">
        <f t="shared" si="30"/>
        <v>450</v>
      </c>
      <c r="C460" s="722">
        <f t="shared" si="31"/>
        <v>0</v>
      </c>
      <c r="D460" s="722">
        <f t="shared" si="32"/>
        <v>0</v>
      </c>
      <c r="E460" s="722">
        <f t="shared" si="33"/>
        <v>0</v>
      </c>
      <c r="F460" s="722">
        <f t="shared" si="34"/>
        <v>0</v>
      </c>
    </row>
    <row r="461" spans="2:6">
      <c r="B461">
        <f t="shared" ref="B461:B491" si="35">B460+1</f>
        <v>451</v>
      </c>
      <c r="C461" s="722">
        <f t="shared" ref="C461:C491" si="36">IF(B461&lt;=$B$6,$B$7,0)</f>
        <v>0</v>
      </c>
      <c r="D461" s="722">
        <f t="shared" ref="D461:D491" si="37">F460*$B$5/12</f>
        <v>0</v>
      </c>
      <c r="E461" s="722">
        <f t="shared" ref="E461:E491" si="38">C461-D461</f>
        <v>0</v>
      </c>
      <c r="F461" s="722">
        <f t="shared" ref="F461:F491" si="39">F460-E461</f>
        <v>0</v>
      </c>
    </row>
    <row r="462" spans="2:6">
      <c r="B462">
        <f t="shared" si="35"/>
        <v>452</v>
      </c>
      <c r="C462" s="722">
        <f t="shared" si="36"/>
        <v>0</v>
      </c>
      <c r="D462" s="722">
        <f t="shared" si="37"/>
        <v>0</v>
      </c>
      <c r="E462" s="722">
        <f t="shared" si="38"/>
        <v>0</v>
      </c>
      <c r="F462" s="722">
        <f t="shared" si="39"/>
        <v>0</v>
      </c>
    </row>
    <row r="463" spans="2:6">
      <c r="B463">
        <f t="shared" si="35"/>
        <v>453</v>
      </c>
      <c r="C463" s="722">
        <f t="shared" si="36"/>
        <v>0</v>
      </c>
      <c r="D463" s="722">
        <f t="shared" si="37"/>
        <v>0</v>
      </c>
      <c r="E463" s="722">
        <f t="shared" si="38"/>
        <v>0</v>
      </c>
      <c r="F463" s="722">
        <f t="shared" si="39"/>
        <v>0</v>
      </c>
    </row>
    <row r="464" spans="2:6">
      <c r="B464">
        <f t="shared" si="35"/>
        <v>454</v>
      </c>
      <c r="C464" s="722">
        <f t="shared" si="36"/>
        <v>0</v>
      </c>
      <c r="D464" s="722">
        <f t="shared" si="37"/>
        <v>0</v>
      </c>
      <c r="E464" s="722">
        <f t="shared" si="38"/>
        <v>0</v>
      </c>
      <c r="F464" s="722">
        <f t="shared" si="39"/>
        <v>0</v>
      </c>
    </row>
    <row r="465" spans="2:6">
      <c r="B465">
        <f t="shared" si="35"/>
        <v>455</v>
      </c>
      <c r="C465" s="722">
        <f t="shared" si="36"/>
        <v>0</v>
      </c>
      <c r="D465" s="722">
        <f t="shared" si="37"/>
        <v>0</v>
      </c>
      <c r="E465" s="722">
        <f t="shared" si="38"/>
        <v>0</v>
      </c>
      <c r="F465" s="722">
        <f t="shared" si="39"/>
        <v>0</v>
      </c>
    </row>
    <row r="466" spans="2:6">
      <c r="B466">
        <f t="shared" si="35"/>
        <v>456</v>
      </c>
      <c r="C466" s="722">
        <f t="shared" si="36"/>
        <v>0</v>
      </c>
      <c r="D466" s="722">
        <f t="shared" si="37"/>
        <v>0</v>
      </c>
      <c r="E466" s="722">
        <f t="shared" si="38"/>
        <v>0</v>
      </c>
      <c r="F466" s="722">
        <f t="shared" si="39"/>
        <v>0</v>
      </c>
    </row>
    <row r="467" spans="2:6">
      <c r="B467">
        <f t="shared" si="35"/>
        <v>457</v>
      </c>
      <c r="C467" s="722">
        <f t="shared" si="36"/>
        <v>0</v>
      </c>
      <c r="D467" s="722">
        <f t="shared" si="37"/>
        <v>0</v>
      </c>
      <c r="E467" s="722">
        <f t="shared" si="38"/>
        <v>0</v>
      </c>
      <c r="F467" s="722">
        <f t="shared" si="39"/>
        <v>0</v>
      </c>
    </row>
    <row r="468" spans="2:6">
      <c r="B468">
        <f t="shared" si="35"/>
        <v>458</v>
      </c>
      <c r="C468" s="722">
        <f t="shared" si="36"/>
        <v>0</v>
      </c>
      <c r="D468" s="722">
        <f t="shared" si="37"/>
        <v>0</v>
      </c>
      <c r="E468" s="722">
        <f t="shared" si="38"/>
        <v>0</v>
      </c>
      <c r="F468" s="722">
        <f t="shared" si="39"/>
        <v>0</v>
      </c>
    </row>
    <row r="469" spans="2:6">
      <c r="B469">
        <f t="shared" si="35"/>
        <v>459</v>
      </c>
      <c r="C469" s="722">
        <f t="shared" si="36"/>
        <v>0</v>
      </c>
      <c r="D469" s="722">
        <f t="shared" si="37"/>
        <v>0</v>
      </c>
      <c r="E469" s="722">
        <f t="shared" si="38"/>
        <v>0</v>
      </c>
      <c r="F469" s="722">
        <f t="shared" si="39"/>
        <v>0</v>
      </c>
    </row>
    <row r="470" spans="2:6">
      <c r="B470">
        <f t="shared" si="35"/>
        <v>460</v>
      </c>
      <c r="C470" s="722">
        <f t="shared" si="36"/>
        <v>0</v>
      </c>
      <c r="D470" s="722">
        <f t="shared" si="37"/>
        <v>0</v>
      </c>
      <c r="E470" s="722">
        <f t="shared" si="38"/>
        <v>0</v>
      </c>
      <c r="F470" s="722">
        <f t="shared" si="39"/>
        <v>0</v>
      </c>
    </row>
    <row r="471" spans="2:6">
      <c r="B471">
        <f t="shared" si="35"/>
        <v>461</v>
      </c>
      <c r="C471" s="722">
        <f t="shared" si="36"/>
        <v>0</v>
      </c>
      <c r="D471" s="722">
        <f t="shared" si="37"/>
        <v>0</v>
      </c>
      <c r="E471" s="722">
        <f t="shared" si="38"/>
        <v>0</v>
      </c>
      <c r="F471" s="722">
        <f t="shared" si="39"/>
        <v>0</v>
      </c>
    </row>
    <row r="472" spans="2:6">
      <c r="B472">
        <f t="shared" si="35"/>
        <v>462</v>
      </c>
      <c r="C472" s="722">
        <f t="shared" si="36"/>
        <v>0</v>
      </c>
      <c r="D472" s="722">
        <f t="shared" si="37"/>
        <v>0</v>
      </c>
      <c r="E472" s="722">
        <f t="shared" si="38"/>
        <v>0</v>
      </c>
      <c r="F472" s="722">
        <f t="shared" si="39"/>
        <v>0</v>
      </c>
    </row>
    <row r="473" spans="2:6">
      <c r="B473">
        <f t="shared" si="35"/>
        <v>463</v>
      </c>
      <c r="C473" s="722">
        <f t="shared" si="36"/>
        <v>0</v>
      </c>
      <c r="D473" s="722">
        <f t="shared" si="37"/>
        <v>0</v>
      </c>
      <c r="E473" s="722">
        <f t="shared" si="38"/>
        <v>0</v>
      </c>
      <c r="F473" s="722">
        <f t="shared" si="39"/>
        <v>0</v>
      </c>
    </row>
    <row r="474" spans="2:6">
      <c r="B474">
        <f t="shared" si="35"/>
        <v>464</v>
      </c>
      <c r="C474" s="722">
        <f t="shared" si="36"/>
        <v>0</v>
      </c>
      <c r="D474" s="722">
        <f t="shared" si="37"/>
        <v>0</v>
      </c>
      <c r="E474" s="722">
        <f t="shared" si="38"/>
        <v>0</v>
      </c>
      <c r="F474" s="722">
        <f t="shared" si="39"/>
        <v>0</v>
      </c>
    </row>
    <row r="475" spans="2:6">
      <c r="B475">
        <f t="shared" si="35"/>
        <v>465</v>
      </c>
      <c r="C475" s="722">
        <f t="shared" si="36"/>
        <v>0</v>
      </c>
      <c r="D475" s="722">
        <f t="shared" si="37"/>
        <v>0</v>
      </c>
      <c r="E475" s="722">
        <f t="shared" si="38"/>
        <v>0</v>
      </c>
      <c r="F475" s="722">
        <f t="shared" si="39"/>
        <v>0</v>
      </c>
    </row>
    <row r="476" spans="2:6">
      <c r="B476">
        <f t="shared" si="35"/>
        <v>466</v>
      </c>
      <c r="C476" s="722">
        <f t="shared" si="36"/>
        <v>0</v>
      </c>
      <c r="D476" s="722">
        <f t="shared" si="37"/>
        <v>0</v>
      </c>
      <c r="E476" s="722">
        <f t="shared" si="38"/>
        <v>0</v>
      </c>
      <c r="F476" s="722">
        <f t="shared" si="39"/>
        <v>0</v>
      </c>
    </row>
    <row r="477" spans="2:6">
      <c r="B477">
        <f t="shared" si="35"/>
        <v>467</v>
      </c>
      <c r="C477" s="722">
        <f t="shared" si="36"/>
        <v>0</v>
      </c>
      <c r="D477" s="722">
        <f t="shared" si="37"/>
        <v>0</v>
      </c>
      <c r="E477" s="722">
        <f t="shared" si="38"/>
        <v>0</v>
      </c>
      <c r="F477" s="722">
        <f t="shared" si="39"/>
        <v>0</v>
      </c>
    </row>
    <row r="478" spans="2:6">
      <c r="B478">
        <f t="shared" si="35"/>
        <v>468</v>
      </c>
      <c r="C478" s="722">
        <f t="shared" si="36"/>
        <v>0</v>
      </c>
      <c r="D478" s="722">
        <f t="shared" si="37"/>
        <v>0</v>
      </c>
      <c r="E478" s="722">
        <f t="shared" si="38"/>
        <v>0</v>
      </c>
      <c r="F478" s="722">
        <f t="shared" si="39"/>
        <v>0</v>
      </c>
    </row>
    <row r="479" spans="2:6">
      <c r="B479">
        <f t="shared" si="35"/>
        <v>469</v>
      </c>
      <c r="C479" s="722">
        <f t="shared" si="36"/>
        <v>0</v>
      </c>
      <c r="D479" s="722">
        <f t="shared" si="37"/>
        <v>0</v>
      </c>
      <c r="E479" s="722">
        <f t="shared" si="38"/>
        <v>0</v>
      </c>
      <c r="F479" s="722">
        <f t="shared" si="39"/>
        <v>0</v>
      </c>
    </row>
    <row r="480" spans="2:6">
      <c r="B480">
        <f t="shared" si="35"/>
        <v>470</v>
      </c>
      <c r="C480" s="722">
        <f t="shared" si="36"/>
        <v>0</v>
      </c>
      <c r="D480" s="722">
        <f t="shared" si="37"/>
        <v>0</v>
      </c>
      <c r="E480" s="722">
        <f t="shared" si="38"/>
        <v>0</v>
      </c>
      <c r="F480" s="722">
        <f t="shared" si="39"/>
        <v>0</v>
      </c>
    </row>
    <row r="481" spans="2:6">
      <c r="B481">
        <f t="shared" si="35"/>
        <v>471</v>
      </c>
      <c r="C481" s="722">
        <f t="shared" si="36"/>
        <v>0</v>
      </c>
      <c r="D481" s="722">
        <f t="shared" si="37"/>
        <v>0</v>
      </c>
      <c r="E481" s="722">
        <f t="shared" si="38"/>
        <v>0</v>
      </c>
      <c r="F481" s="722">
        <f t="shared" si="39"/>
        <v>0</v>
      </c>
    </row>
    <row r="482" spans="2:6">
      <c r="B482">
        <f t="shared" si="35"/>
        <v>472</v>
      </c>
      <c r="C482" s="722">
        <f t="shared" si="36"/>
        <v>0</v>
      </c>
      <c r="D482" s="722">
        <f t="shared" si="37"/>
        <v>0</v>
      </c>
      <c r="E482" s="722">
        <f t="shared" si="38"/>
        <v>0</v>
      </c>
      <c r="F482" s="722">
        <f t="shared" si="39"/>
        <v>0</v>
      </c>
    </row>
    <row r="483" spans="2:6">
      <c r="B483">
        <f t="shared" si="35"/>
        <v>473</v>
      </c>
      <c r="C483" s="722">
        <f t="shared" si="36"/>
        <v>0</v>
      </c>
      <c r="D483" s="722">
        <f t="shared" si="37"/>
        <v>0</v>
      </c>
      <c r="E483" s="722">
        <f t="shared" si="38"/>
        <v>0</v>
      </c>
      <c r="F483" s="722">
        <f t="shared" si="39"/>
        <v>0</v>
      </c>
    </row>
    <row r="484" spans="2:6">
      <c r="B484">
        <f t="shared" si="35"/>
        <v>474</v>
      </c>
      <c r="C484" s="722">
        <f t="shared" si="36"/>
        <v>0</v>
      </c>
      <c r="D484" s="722">
        <f t="shared" si="37"/>
        <v>0</v>
      </c>
      <c r="E484" s="722">
        <f t="shared" si="38"/>
        <v>0</v>
      </c>
      <c r="F484" s="722">
        <f t="shared" si="39"/>
        <v>0</v>
      </c>
    </row>
    <row r="485" spans="2:6">
      <c r="B485">
        <f t="shared" si="35"/>
        <v>475</v>
      </c>
      <c r="C485" s="722">
        <f t="shared" si="36"/>
        <v>0</v>
      </c>
      <c r="D485" s="722">
        <f t="shared" si="37"/>
        <v>0</v>
      </c>
      <c r="E485" s="722">
        <f t="shared" si="38"/>
        <v>0</v>
      </c>
      <c r="F485" s="722">
        <f t="shared" si="39"/>
        <v>0</v>
      </c>
    </row>
    <row r="486" spans="2:6">
      <c r="B486">
        <f t="shared" si="35"/>
        <v>476</v>
      </c>
      <c r="C486" s="722">
        <f t="shared" si="36"/>
        <v>0</v>
      </c>
      <c r="D486" s="722">
        <f t="shared" si="37"/>
        <v>0</v>
      </c>
      <c r="E486" s="722">
        <f t="shared" si="38"/>
        <v>0</v>
      </c>
      <c r="F486" s="722">
        <f t="shared" si="39"/>
        <v>0</v>
      </c>
    </row>
    <row r="487" spans="2:6">
      <c r="B487">
        <f t="shared" si="35"/>
        <v>477</v>
      </c>
      <c r="C487" s="722">
        <f t="shared" si="36"/>
        <v>0</v>
      </c>
      <c r="D487" s="722">
        <f t="shared" si="37"/>
        <v>0</v>
      </c>
      <c r="E487" s="722">
        <f t="shared" si="38"/>
        <v>0</v>
      </c>
      <c r="F487" s="722">
        <f t="shared" si="39"/>
        <v>0</v>
      </c>
    </row>
    <row r="488" spans="2:6">
      <c r="B488">
        <f t="shared" si="35"/>
        <v>478</v>
      </c>
      <c r="C488" s="722">
        <f t="shared" si="36"/>
        <v>0</v>
      </c>
      <c r="D488" s="722">
        <f t="shared" si="37"/>
        <v>0</v>
      </c>
      <c r="E488" s="722">
        <f t="shared" si="38"/>
        <v>0</v>
      </c>
      <c r="F488" s="722">
        <f t="shared" si="39"/>
        <v>0</v>
      </c>
    </row>
    <row r="489" spans="2:6">
      <c r="B489">
        <f t="shared" si="35"/>
        <v>479</v>
      </c>
      <c r="C489" s="722">
        <f t="shared" si="36"/>
        <v>0</v>
      </c>
      <c r="D489" s="722">
        <f t="shared" si="37"/>
        <v>0</v>
      </c>
      <c r="E489" s="722">
        <f t="shared" si="38"/>
        <v>0</v>
      </c>
      <c r="F489" s="722">
        <f t="shared" si="39"/>
        <v>0</v>
      </c>
    </row>
    <row r="490" spans="2:6">
      <c r="B490">
        <f t="shared" si="35"/>
        <v>480</v>
      </c>
      <c r="C490" s="722">
        <f t="shared" si="36"/>
        <v>0</v>
      </c>
      <c r="D490" s="722">
        <f t="shared" si="37"/>
        <v>0</v>
      </c>
      <c r="E490" s="722">
        <f t="shared" si="38"/>
        <v>0</v>
      </c>
      <c r="F490" s="722">
        <f t="shared" si="39"/>
        <v>0</v>
      </c>
    </row>
    <row r="491" spans="2:6">
      <c r="B491">
        <f t="shared" si="35"/>
        <v>481</v>
      </c>
      <c r="C491">
        <f t="shared" si="36"/>
        <v>0</v>
      </c>
      <c r="D491">
        <f t="shared" si="37"/>
        <v>0</v>
      </c>
      <c r="E491">
        <f t="shared" si="38"/>
        <v>0</v>
      </c>
      <c r="F491">
        <f t="shared" si="39"/>
        <v>0</v>
      </c>
    </row>
    <row r="492" spans="2:6">
      <c r="D49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E62"/>
  <sheetViews>
    <sheetView zoomScale="110" zoomScaleNormal="110" workbookViewId="0">
      <selection activeCell="D9" sqref="D9"/>
    </sheetView>
  </sheetViews>
  <sheetFormatPr defaultColWidth="9.140625" defaultRowHeight="30.75" customHeight="1"/>
  <cols>
    <col min="1" max="1" width="57" style="209" customWidth="1"/>
    <col min="2" max="3" width="13.5703125" style="209" customWidth="1"/>
    <col min="4" max="5" width="12.5703125" style="209" customWidth="1"/>
    <col min="6" max="16384" width="9.140625" style="209"/>
  </cols>
  <sheetData>
    <row r="1" spans="1:5" ht="30.75" customHeight="1">
      <c r="A1" s="1191" t="s">
        <v>814</v>
      </c>
      <c r="B1" s="1191"/>
      <c r="C1" s="1191"/>
      <c r="D1" s="1191"/>
    </row>
    <row r="2" spans="1:5" ht="30.75" customHeight="1">
      <c r="A2" s="976" t="s">
        <v>795</v>
      </c>
      <c r="E2" s="977"/>
    </row>
    <row r="3" spans="1:5" ht="30.75" customHeight="1" thickBot="1">
      <c r="A3" s="978" t="s">
        <v>208</v>
      </c>
      <c r="E3" s="977"/>
    </row>
    <row r="4" spans="1:5" ht="30.75" customHeight="1" thickBot="1">
      <c r="A4" s="979" t="str">
        <f>'Application Form'!B4</f>
        <v>Your Project Name Here</v>
      </c>
      <c r="E4" s="977"/>
    </row>
    <row r="5" spans="1:5" ht="30.75" customHeight="1" thickBot="1">
      <c r="B5" s="1192" t="s">
        <v>335</v>
      </c>
      <c r="C5" s="1193"/>
      <c r="D5" s="1192" t="s">
        <v>620</v>
      </c>
      <c r="E5" s="1193"/>
    </row>
    <row r="6" spans="1:5" ht="30.75" customHeight="1" thickBot="1">
      <c r="A6" s="980"/>
      <c r="B6" s="981" t="s">
        <v>336</v>
      </c>
      <c r="C6" s="982" t="s">
        <v>337</v>
      </c>
      <c r="D6" s="983" t="s">
        <v>336</v>
      </c>
      <c r="E6" s="983" t="s">
        <v>337</v>
      </c>
    </row>
    <row r="7" spans="1:5" ht="30.75" customHeight="1" thickBot="1">
      <c r="A7" s="984" t="s">
        <v>338</v>
      </c>
      <c r="B7" s="985">
        <f>SUM(B8:B10)</f>
        <v>0</v>
      </c>
      <c r="C7" s="986">
        <f>SUM(C8:C10)</f>
        <v>0</v>
      </c>
      <c r="D7" s="986">
        <f>SUM(D8:D10)</f>
        <v>0</v>
      </c>
      <c r="E7" s="986">
        <f>SUM(E8:E10)</f>
        <v>0</v>
      </c>
    </row>
    <row r="8" spans="1:5" ht="30.75" customHeight="1">
      <c r="A8" s="987" t="s">
        <v>339</v>
      </c>
      <c r="B8" s="988"/>
      <c r="C8" s="989"/>
      <c r="D8" s="990"/>
      <c r="E8" s="990"/>
    </row>
    <row r="9" spans="1:5" ht="30.75" customHeight="1">
      <c r="A9" s="991" t="s">
        <v>340</v>
      </c>
      <c r="B9" s="992"/>
      <c r="C9" s="993"/>
      <c r="D9" s="994"/>
      <c r="E9" s="994"/>
    </row>
    <row r="10" spans="1:5" ht="30.75" customHeight="1" thickBot="1">
      <c r="A10" s="995" t="s">
        <v>341</v>
      </c>
      <c r="B10" s="996"/>
      <c r="C10" s="997"/>
      <c r="D10" s="998"/>
      <c r="E10" s="998"/>
    </row>
    <row r="11" spans="1:5" ht="30.75" customHeight="1" thickBot="1">
      <c r="A11" s="999" t="s">
        <v>342</v>
      </c>
      <c r="B11" s="985">
        <f>SUM(B12:B16)</f>
        <v>0</v>
      </c>
      <c r="C11" s="986">
        <f>SUM(C12:C16)</f>
        <v>0</v>
      </c>
      <c r="D11" s="1000">
        <f>SUM(D12:D16)</f>
        <v>0</v>
      </c>
      <c r="E11" s="1000">
        <f>SUM(E12:E16)</f>
        <v>0</v>
      </c>
    </row>
    <row r="12" spans="1:5" ht="30.75" customHeight="1">
      <c r="A12" s="991" t="s">
        <v>443</v>
      </c>
      <c r="B12" s="1001"/>
      <c r="C12" s="1002"/>
      <c r="D12" s="994"/>
      <c r="E12" s="994"/>
    </row>
    <row r="13" spans="1:5" ht="30.75" customHeight="1">
      <c r="A13" s="991" t="s">
        <v>444</v>
      </c>
      <c r="B13" s="1001"/>
      <c r="C13" s="1002"/>
      <c r="D13" s="994"/>
      <c r="E13" s="994"/>
    </row>
    <row r="14" spans="1:5" ht="30.75" customHeight="1">
      <c r="A14" s="991" t="s">
        <v>445</v>
      </c>
      <c r="B14" s="1001"/>
      <c r="C14" s="1002"/>
      <c r="D14" s="994"/>
      <c r="E14" s="994"/>
    </row>
    <row r="15" spans="1:5" ht="30.75" customHeight="1">
      <c r="A15" s="991" t="s">
        <v>446</v>
      </c>
      <c r="B15" s="1001"/>
      <c r="C15" s="1002"/>
      <c r="D15" s="994"/>
      <c r="E15" s="994"/>
    </row>
    <row r="16" spans="1:5" ht="30.75" customHeight="1" thickBot="1">
      <c r="A16" s="995" t="s">
        <v>447</v>
      </c>
      <c r="B16" s="1003"/>
      <c r="C16" s="1004"/>
      <c r="D16" s="998"/>
      <c r="E16" s="998"/>
    </row>
    <row r="17" spans="1:5" ht="30.75" customHeight="1" thickBot="1">
      <c r="A17" s="984" t="s">
        <v>448</v>
      </c>
      <c r="B17" s="985">
        <f>SUM(B18:B21)</f>
        <v>0</v>
      </c>
      <c r="C17" s="986">
        <f>SUM(C18:C21)</f>
        <v>0</v>
      </c>
      <c r="D17" s="1000">
        <f>SUM(D18:D21)</f>
        <v>0</v>
      </c>
      <c r="E17" s="1000">
        <f>SUM(E18:E21)</f>
        <v>0</v>
      </c>
    </row>
    <row r="18" spans="1:5" ht="30.75" customHeight="1">
      <c r="A18" s="987" t="s">
        <v>343</v>
      </c>
      <c r="B18" s="1005"/>
      <c r="C18" s="1006"/>
      <c r="D18" s="990"/>
      <c r="E18" s="990"/>
    </row>
    <row r="19" spans="1:5" ht="30.75" customHeight="1">
      <c r="A19" s="991" t="s">
        <v>449</v>
      </c>
      <c r="B19" s="1005"/>
      <c r="C19" s="1006"/>
      <c r="D19" s="990"/>
      <c r="E19" s="990"/>
    </row>
    <row r="20" spans="1:5" ht="30.75" customHeight="1">
      <c r="A20" s="991" t="s">
        <v>344</v>
      </c>
      <c r="B20" s="1001"/>
      <c r="C20" s="1002"/>
      <c r="D20" s="994"/>
      <c r="E20" s="569"/>
    </row>
    <row r="21" spans="1:5" ht="30.75" customHeight="1" thickBot="1">
      <c r="A21" s="995" t="s">
        <v>345</v>
      </c>
      <c r="B21" s="1003"/>
      <c r="C21" s="1004"/>
      <c r="D21" s="998"/>
      <c r="E21" s="570"/>
    </row>
    <row r="22" spans="1:5" ht="30.75" customHeight="1" thickBot="1">
      <c r="A22" s="984" t="s">
        <v>346</v>
      </c>
      <c r="B22" s="985">
        <f>SUM(B23:B27)</f>
        <v>0</v>
      </c>
      <c r="C22" s="986">
        <f>SUM(C23:C27)</f>
        <v>0</v>
      </c>
      <c r="D22" s="1007">
        <f>SUM(D23:D27)</f>
        <v>0</v>
      </c>
      <c r="E22" s="1007">
        <f>SUM(E23:E27)</f>
        <v>0</v>
      </c>
    </row>
    <row r="23" spans="1:5" ht="30.75" customHeight="1">
      <c r="A23" s="987" t="s">
        <v>347</v>
      </c>
      <c r="B23" s="1005"/>
      <c r="C23" s="1006"/>
      <c r="D23" s="990"/>
      <c r="E23" s="990"/>
    </row>
    <row r="24" spans="1:5" ht="30.75" customHeight="1">
      <c r="A24" s="991" t="s">
        <v>348</v>
      </c>
      <c r="B24" s="1001"/>
      <c r="C24" s="1002"/>
      <c r="D24" s="994"/>
      <c r="E24" s="994"/>
    </row>
    <row r="25" spans="1:5" ht="30.75" customHeight="1">
      <c r="A25" s="991" t="s">
        <v>349</v>
      </c>
      <c r="B25" s="1001"/>
      <c r="C25" s="1002"/>
      <c r="D25" s="994"/>
      <c r="E25" s="994"/>
    </row>
    <row r="26" spans="1:5" ht="30.75" customHeight="1">
      <c r="A26" s="991" t="s">
        <v>350</v>
      </c>
      <c r="B26" s="1001"/>
      <c r="C26" s="1002"/>
      <c r="D26" s="994"/>
      <c r="E26" s="994"/>
    </row>
    <row r="27" spans="1:5" ht="30.75" customHeight="1" thickBot="1">
      <c r="A27" s="991" t="s">
        <v>482</v>
      </c>
      <c r="B27" s="1008"/>
      <c r="C27" s="1009"/>
      <c r="D27" s="1010"/>
      <c r="E27" s="1010"/>
    </row>
    <row r="28" spans="1:5" ht="30.75" customHeight="1" thickBot="1">
      <c r="A28" s="984" t="s">
        <v>544</v>
      </c>
      <c r="B28" s="1011"/>
      <c r="C28" s="1012"/>
      <c r="D28" s="1013"/>
      <c r="E28" s="1013"/>
    </row>
    <row r="29" spans="1:5" ht="30.75" customHeight="1" thickBot="1">
      <c r="A29" s="999" t="s">
        <v>351</v>
      </c>
      <c r="B29" s="1014">
        <v>-10</v>
      </c>
      <c r="C29" s="1015">
        <v>-10</v>
      </c>
      <c r="D29" s="1013"/>
      <c r="E29" s="1013"/>
    </row>
    <row r="30" spans="1:5" ht="30.75" customHeight="1" thickBot="1">
      <c r="A30" s="1016" t="s">
        <v>352</v>
      </c>
      <c r="B30" s="1017">
        <f>B7+B11+B17+B22+B28</f>
        <v>0</v>
      </c>
      <c r="C30" s="1017">
        <f>C7+C11+C17+C22+C28</f>
        <v>0</v>
      </c>
      <c r="D30" s="1018">
        <f>D7+D11+D17+D22+D28+D29</f>
        <v>0</v>
      </c>
      <c r="E30" s="1018">
        <f>E7+E11+E17+E22+E28+E29</f>
        <v>0</v>
      </c>
    </row>
    <row r="31" spans="1:5" ht="30.75" customHeight="1">
      <c r="A31" s="1019" t="s">
        <v>353</v>
      </c>
      <c r="D31" s="1020" t="e">
        <f>D30/B30</f>
        <v>#DIV/0!</v>
      </c>
      <c r="E31" s="1021"/>
    </row>
    <row r="32" spans="1:5" ht="30.75" customHeight="1">
      <c r="A32" s="1019" t="s">
        <v>621</v>
      </c>
      <c r="D32" s="1022"/>
      <c r="E32" s="1020" t="e">
        <f>E30/C30</f>
        <v>#DIV/0!</v>
      </c>
    </row>
    <row r="33" spans="1:5" ht="30.75" hidden="1" customHeight="1">
      <c r="A33" s="1023" t="s">
        <v>354</v>
      </c>
      <c r="E33" s="977"/>
    </row>
    <row r="34" spans="1:5" ht="30.75" hidden="1" customHeight="1">
      <c r="A34" s="1194" t="s">
        <v>355</v>
      </c>
      <c r="B34" s="1194"/>
      <c r="C34" s="1194"/>
      <c r="D34" s="1194"/>
      <c r="E34" s="1194"/>
    </row>
    <row r="35" spans="1:5" ht="30.75" hidden="1" customHeight="1">
      <c r="A35" s="1194" t="s">
        <v>356</v>
      </c>
      <c r="B35" s="1194"/>
      <c r="C35" s="1194"/>
      <c r="D35" s="1194"/>
      <c r="E35" s="1194"/>
    </row>
    <row r="36" spans="1:5" ht="30.75" hidden="1" customHeight="1">
      <c r="A36" s="1194" t="s">
        <v>357</v>
      </c>
      <c r="B36" s="1194"/>
      <c r="C36" s="1194"/>
      <c r="D36" s="1194"/>
      <c r="E36" s="1194"/>
    </row>
    <row r="37" spans="1:5" ht="30.75" hidden="1" customHeight="1" thickBot="1">
      <c r="A37" s="1024"/>
      <c r="E37" s="977"/>
    </row>
    <row r="38" spans="1:5" ht="30.75" hidden="1" customHeight="1" thickBot="1">
      <c r="A38" s="1025" t="s">
        <v>358</v>
      </c>
      <c r="E38" s="977"/>
    </row>
    <row r="39" spans="1:5" ht="30.75" hidden="1" customHeight="1" thickBot="1">
      <c r="A39" s="1026">
        <v>0.2</v>
      </c>
      <c r="E39" s="977"/>
    </row>
    <row r="40" spans="1:5" ht="30.75" hidden="1" customHeight="1" thickBot="1">
      <c r="A40" s="1026">
        <v>0.25</v>
      </c>
      <c r="E40" s="977"/>
    </row>
    <row r="41" spans="1:5" ht="30.75" hidden="1" customHeight="1" thickBot="1">
      <c r="A41" s="1026">
        <v>0.3</v>
      </c>
      <c r="E41" s="977"/>
    </row>
    <row r="42" spans="1:5" ht="30.75" hidden="1" customHeight="1" thickBot="1">
      <c r="A42" s="1026">
        <v>0.35</v>
      </c>
      <c r="E42" s="977"/>
    </row>
    <row r="43" spans="1:5" ht="30.75" hidden="1" customHeight="1" thickBot="1">
      <c r="A43" s="1026">
        <v>0.4</v>
      </c>
      <c r="E43" s="977"/>
    </row>
    <row r="44" spans="1:5" ht="30.75" hidden="1" customHeight="1" thickBot="1">
      <c r="A44" s="1026">
        <v>0.45</v>
      </c>
      <c r="E44" s="977"/>
    </row>
    <row r="45" spans="1:5" ht="30.75" hidden="1" customHeight="1" thickBot="1">
      <c r="A45" s="1026">
        <v>0.5</v>
      </c>
      <c r="E45" s="977"/>
    </row>
    <row r="46" spans="1:5" ht="30.75" hidden="1" customHeight="1">
      <c r="E46" s="977"/>
    </row>
    <row r="47" spans="1:5" ht="30.75" hidden="1" customHeight="1">
      <c r="A47" s="1023" t="s">
        <v>359</v>
      </c>
      <c r="E47" s="977"/>
    </row>
    <row r="48" spans="1:5" ht="30.75" hidden="1" customHeight="1" thickBot="1">
      <c r="A48" s="1027" t="s">
        <v>360</v>
      </c>
      <c r="E48" s="977"/>
    </row>
    <row r="49" spans="1:5" ht="30.75" hidden="1" customHeight="1" thickBot="1">
      <c r="A49" s="1025" t="s">
        <v>361</v>
      </c>
      <c r="E49" s="977"/>
    </row>
    <row r="50" spans="1:5" ht="30.75" hidden="1" customHeight="1" thickBot="1">
      <c r="A50" s="1026">
        <v>0.05</v>
      </c>
      <c r="E50" s="977"/>
    </row>
    <row r="51" spans="1:5" ht="30.75" hidden="1" customHeight="1" thickBot="1">
      <c r="A51" s="1026">
        <v>0.1</v>
      </c>
      <c r="E51" s="977"/>
    </row>
    <row r="52" spans="1:5" ht="30.75" hidden="1" customHeight="1" thickBot="1">
      <c r="A52" s="1026">
        <v>0.15</v>
      </c>
      <c r="E52" s="977"/>
    </row>
    <row r="53" spans="1:5" ht="30.75" hidden="1" customHeight="1" thickBot="1">
      <c r="A53" s="1026">
        <v>0.2</v>
      </c>
      <c r="E53" s="977"/>
    </row>
    <row r="54" spans="1:5" ht="30.75" hidden="1" customHeight="1" thickBot="1">
      <c r="A54" s="1026">
        <v>0.25</v>
      </c>
      <c r="E54" s="977"/>
    </row>
    <row r="55" spans="1:5" ht="30.75" hidden="1" customHeight="1" thickBot="1">
      <c r="A55" s="1026">
        <v>0.3</v>
      </c>
      <c r="E55" s="977"/>
    </row>
    <row r="56" spans="1:5" ht="30.75" hidden="1" customHeight="1" thickBot="1">
      <c r="A56" s="1026">
        <v>0.35</v>
      </c>
      <c r="E56" s="977"/>
    </row>
    <row r="57" spans="1:5" ht="30.75" hidden="1" customHeight="1" thickBot="1">
      <c r="A57" s="1026">
        <v>0.4</v>
      </c>
      <c r="E57" s="977"/>
    </row>
    <row r="58" spans="1:5" ht="30.75" hidden="1" customHeight="1" thickBot="1">
      <c r="A58" s="1026">
        <v>0.45</v>
      </c>
      <c r="E58" s="977"/>
    </row>
    <row r="59" spans="1:5" ht="30.75" hidden="1" customHeight="1" thickBot="1">
      <c r="A59" s="1026">
        <v>0.5</v>
      </c>
      <c r="E59" s="977"/>
    </row>
    <row r="60" spans="1:5" ht="30.75" hidden="1" customHeight="1">
      <c r="A60" s="1028"/>
      <c r="E60" s="977"/>
    </row>
    <row r="61" spans="1:5" ht="30.75" hidden="1" customHeight="1">
      <c r="A61" s="1029" t="s">
        <v>362</v>
      </c>
      <c r="E61" s="977"/>
    </row>
    <row r="62" spans="1:5" ht="30.75" hidden="1" customHeight="1">
      <c r="E62" s="977"/>
    </row>
  </sheetData>
  <sheetProtection algorithmName="SHA-512" hashValue="NInQY/sa1TqlVrqU+GWCHa9hKK8Qq+ls7zGV+wWuTL+lmnVoFTvK7t/Z5HautVTJ4qghX1psxwq4vryTQiPqsg==" saltValue="6WgDaMuDnWeX+A6K7SP61A==" spinCount="100000" sheet="1" objects="1" scenarios="1"/>
  <mergeCells count="6">
    <mergeCell ref="A1:D1"/>
    <mergeCell ref="B5:C5"/>
    <mergeCell ref="A34:E34"/>
    <mergeCell ref="A35:E35"/>
    <mergeCell ref="A36:E36"/>
    <mergeCell ref="D5:E5"/>
  </mergeCells>
  <pageMargins left="0.25" right="0.25" top="0.75" bottom="0.75" header="0.3" footer="0.3"/>
  <pageSetup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S95"/>
  <sheetViews>
    <sheetView zoomScale="110" zoomScaleNormal="110" workbookViewId="0">
      <selection activeCell="A23" sqref="A23:A25"/>
    </sheetView>
  </sheetViews>
  <sheetFormatPr defaultColWidth="9.140625" defaultRowHeight="12.75"/>
  <cols>
    <col min="1" max="1" width="30.42578125" style="5" customWidth="1"/>
    <col min="2" max="2" width="13.42578125" style="82" bestFit="1" customWidth="1"/>
    <col min="3" max="4" width="12.42578125" style="82" customWidth="1"/>
    <col min="5" max="5" width="12.140625" style="82" customWidth="1"/>
    <col min="6" max="6" width="12.5703125" style="82" customWidth="1"/>
    <col min="7" max="7" width="11.85546875" style="82" customWidth="1"/>
    <col min="8" max="8" width="12.42578125" style="82" customWidth="1"/>
    <col min="9" max="16384" width="9.140625" style="5"/>
  </cols>
  <sheetData>
    <row r="1" spans="1:8" ht="14.25">
      <c r="A1" s="519" t="s">
        <v>618</v>
      </c>
    </row>
    <row r="2" spans="1:8" ht="13.5" thickBot="1">
      <c r="A2" s="462"/>
    </row>
    <row r="3" spans="1:8" s="463" customFormat="1" ht="25.5">
      <c r="A3" s="487" t="s">
        <v>489</v>
      </c>
      <c r="B3" s="489" t="s">
        <v>490</v>
      </c>
      <c r="C3" s="490" t="s">
        <v>491</v>
      </c>
      <c r="D3" s="490" t="s">
        <v>491</v>
      </c>
      <c r="E3" s="490" t="s">
        <v>491</v>
      </c>
      <c r="F3" s="490" t="s">
        <v>491</v>
      </c>
      <c r="G3" s="490" t="s">
        <v>491</v>
      </c>
      <c r="H3" s="491" t="s">
        <v>491</v>
      </c>
    </row>
    <row r="4" spans="1:8" s="463" customFormat="1" ht="26.25" customHeight="1">
      <c r="A4" s="464" t="s">
        <v>492</v>
      </c>
      <c r="B4" s="492" t="s">
        <v>493</v>
      </c>
      <c r="C4" s="493" t="s">
        <v>493</v>
      </c>
      <c r="D4" s="493" t="s">
        <v>493</v>
      </c>
      <c r="E4" s="493" t="s">
        <v>493</v>
      </c>
      <c r="F4" s="493" t="s">
        <v>493</v>
      </c>
      <c r="G4" s="493" t="s">
        <v>493</v>
      </c>
      <c r="H4" s="494" t="s">
        <v>493</v>
      </c>
    </row>
    <row r="5" spans="1:8" s="463" customFormat="1" ht="15.75" customHeight="1">
      <c r="A5" s="488" t="s">
        <v>494</v>
      </c>
      <c r="B5" s="495" t="s">
        <v>495</v>
      </c>
      <c r="C5" s="496" t="s">
        <v>495</v>
      </c>
      <c r="D5" s="496" t="s">
        <v>495</v>
      </c>
      <c r="E5" s="496" t="s">
        <v>495</v>
      </c>
      <c r="F5" s="496" t="s">
        <v>495</v>
      </c>
      <c r="G5" s="496" t="s">
        <v>495</v>
      </c>
      <c r="H5" s="497" t="s">
        <v>495</v>
      </c>
    </row>
    <row r="6" spans="1:8" s="463" customFormat="1" ht="15.75" customHeight="1">
      <c r="A6" s="465"/>
      <c r="B6" s="495" t="s">
        <v>496</v>
      </c>
      <c r="C6" s="496" t="s">
        <v>496</v>
      </c>
      <c r="D6" s="496" t="s">
        <v>496</v>
      </c>
      <c r="E6" s="496" t="s">
        <v>496</v>
      </c>
      <c r="F6" s="496" t="s">
        <v>496</v>
      </c>
      <c r="G6" s="496" t="s">
        <v>496</v>
      </c>
      <c r="H6" s="497" t="s">
        <v>496</v>
      </c>
    </row>
    <row r="7" spans="1:8" ht="16.5" customHeight="1">
      <c r="A7" s="464" t="s">
        <v>497</v>
      </c>
      <c r="B7" s="466" t="s">
        <v>200</v>
      </c>
      <c r="C7" s="467" t="s">
        <v>498</v>
      </c>
      <c r="D7" s="467" t="s">
        <v>498</v>
      </c>
      <c r="E7" s="467" t="s">
        <v>498</v>
      </c>
      <c r="F7" s="467" t="s">
        <v>200</v>
      </c>
      <c r="G7" s="467" t="s">
        <v>200</v>
      </c>
      <c r="H7" s="468" t="s">
        <v>200</v>
      </c>
    </row>
    <row r="8" spans="1:8">
      <c r="A8" s="464" t="s">
        <v>499</v>
      </c>
      <c r="B8" s="466"/>
      <c r="C8" s="498">
        <v>0</v>
      </c>
      <c r="D8" s="498">
        <v>0</v>
      </c>
      <c r="E8" s="498">
        <v>0</v>
      </c>
      <c r="F8" s="498">
        <v>0</v>
      </c>
      <c r="G8" s="498">
        <v>0</v>
      </c>
      <c r="H8" s="499">
        <v>0</v>
      </c>
    </row>
    <row r="9" spans="1:8">
      <c r="A9" s="464" t="s">
        <v>500</v>
      </c>
      <c r="B9" s="469">
        <f t="shared" ref="B9:H9" si="0">SUM(B10:B14)</f>
        <v>0</v>
      </c>
      <c r="C9" s="470">
        <f t="shared" si="0"/>
        <v>0</v>
      </c>
      <c r="D9" s="470">
        <f t="shared" si="0"/>
        <v>0</v>
      </c>
      <c r="E9" s="470">
        <f t="shared" si="0"/>
        <v>0</v>
      </c>
      <c r="F9" s="470">
        <f t="shared" si="0"/>
        <v>0</v>
      </c>
      <c r="G9" s="470">
        <f t="shared" si="0"/>
        <v>0</v>
      </c>
      <c r="H9" s="471">
        <f t="shared" si="0"/>
        <v>0</v>
      </c>
    </row>
    <row r="10" spans="1:8">
      <c r="A10" s="472" t="s">
        <v>501</v>
      </c>
      <c r="B10" s="500"/>
      <c r="C10" s="501"/>
      <c r="D10" s="501"/>
      <c r="E10" s="501"/>
      <c r="F10" s="501"/>
      <c r="G10" s="501"/>
      <c r="H10" s="502"/>
    </row>
    <row r="11" spans="1:8">
      <c r="A11" s="472" t="s">
        <v>502</v>
      </c>
      <c r="B11" s="500"/>
      <c r="C11" s="501"/>
      <c r="D11" s="501"/>
      <c r="E11" s="501"/>
      <c r="F11" s="501"/>
      <c r="G11" s="501"/>
      <c r="H11" s="502"/>
    </row>
    <row r="12" spans="1:8">
      <c r="A12" s="472" t="s">
        <v>503</v>
      </c>
      <c r="B12" s="500"/>
      <c r="C12" s="501"/>
      <c r="D12" s="501"/>
      <c r="E12" s="501"/>
      <c r="F12" s="501"/>
      <c r="G12" s="501"/>
      <c r="H12" s="502"/>
    </row>
    <row r="13" spans="1:8">
      <c r="A13" s="472" t="s">
        <v>504</v>
      </c>
      <c r="B13" s="500"/>
      <c r="C13" s="501"/>
      <c r="D13" s="501"/>
      <c r="E13" s="501"/>
      <c r="F13" s="501"/>
      <c r="G13" s="501"/>
      <c r="H13" s="502"/>
    </row>
    <row r="14" spans="1:8">
      <c r="A14" s="472" t="s">
        <v>505</v>
      </c>
      <c r="B14" s="500"/>
      <c r="C14" s="501"/>
      <c r="D14" s="501"/>
      <c r="E14" s="501"/>
      <c r="F14" s="501"/>
      <c r="G14" s="501"/>
      <c r="H14" s="502"/>
    </row>
    <row r="15" spans="1:8">
      <c r="A15" s="464" t="s">
        <v>506</v>
      </c>
      <c r="B15" s="503"/>
      <c r="C15" s="504">
        <v>0</v>
      </c>
      <c r="D15" s="504">
        <v>0</v>
      </c>
      <c r="E15" s="504">
        <v>0</v>
      </c>
      <c r="F15" s="504">
        <v>0</v>
      </c>
      <c r="G15" s="504">
        <v>0</v>
      </c>
      <c r="H15" s="505">
        <v>0</v>
      </c>
    </row>
    <row r="16" spans="1:8">
      <c r="A16" s="464" t="s">
        <v>507</v>
      </c>
      <c r="B16" s="503"/>
      <c r="C16" s="503"/>
      <c r="D16" s="503"/>
      <c r="E16" s="503"/>
      <c r="F16" s="503"/>
      <c r="G16" s="503"/>
      <c r="H16" s="506"/>
    </row>
    <row r="17" spans="1:19">
      <c r="A17" s="473" t="s">
        <v>508</v>
      </c>
      <c r="B17" s="500"/>
      <c r="C17" s="501"/>
      <c r="D17" s="501"/>
      <c r="E17" s="501"/>
      <c r="F17" s="501"/>
      <c r="G17" s="501"/>
      <c r="H17" s="502"/>
    </row>
    <row r="18" spans="1:19">
      <c r="A18" s="472" t="s">
        <v>509</v>
      </c>
      <c r="B18" s="500"/>
      <c r="C18" s="501"/>
      <c r="D18" s="501"/>
      <c r="E18" s="501"/>
      <c r="F18" s="501"/>
      <c r="G18" s="501"/>
      <c r="H18" s="502"/>
    </row>
    <row r="19" spans="1:19">
      <c r="A19" s="472" t="s">
        <v>510</v>
      </c>
      <c r="B19" s="500"/>
      <c r="C19" s="501"/>
      <c r="D19" s="501"/>
      <c r="E19" s="501"/>
      <c r="F19" s="501"/>
      <c r="G19" s="501"/>
      <c r="H19" s="502"/>
    </row>
    <row r="20" spans="1:19">
      <c r="A20" s="472" t="s">
        <v>511</v>
      </c>
      <c r="B20" s="500"/>
      <c r="C20" s="501"/>
      <c r="D20" s="501"/>
      <c r="E20" s="501"/>
      <c r="F20" s="501"/>
      <c r="G20" s="501"/>
      <c r="H20" s="502"/>
      <c r="O20" s="474"/>
    </row>
    <row r="21" spans="1:19">
      <c r="A21" s="472" t="s">
        <v>512</v>
      </c>
      <c r="B21" s="500"/>
      <c r="C21" s="501"/>
      <c r="D21" s="501"/>
      <c r="E21" s="501"/>
      <c r="F21" s="501"/>
      <c r="G21" s="501"/>
      <c r="H21" s="502"/>
    </row>
    <row r="22" spans="1:19">
      <c r="A22" s="472" t="s">
        <v>513</v>
      </c>
      <c r="B22" s="500"/>
      <c r="C22" s="501"/>
      <c r="D22" s="501"/>
      <c r="E22" s="501"/>
      <c r="F22" s="501"/>
      <c r="G22" s="501"/>
      <c r="H22" s="502"/>
    </row>
    <row r="23" spans="1:19">
      <c r="A23" s="464" t="s">
        <v>514</v>
      </c>
      <c r="B23" s="507"/>
      <c r="C23" s="501"/>
      <c r="D23" s="501"/>
      <c r="E23" s="501"/>
      <c r="F23" s="501"/>
      <c r="G23" s="501"/>
      <c r="H23" s="502"/>
    </row>
    <row r="24" spans="1:19">
      <c r="A24" s="472" t="s">
        <v>509</v>
      </c>
      <c r="B24" s="507"/>
      <c r="C24" s="508"/>
      <c r="D24" s="508"/>
      <c r="E24" s="508"/>
      <c r="F24" s="508"/>
      <c r="G24" s="508"/>
      <c r="H24" s="509"/>
    </row>
    <row r="25" spans="1:19">
      <c r="A25" s="472" t="s">
        <v>510</v>
      </c>
      <c r="B25" s="507"/>
      <c r="C25" s="508"/>
      <c r="D25" s="508"/>
      <c r="E25" s="508"/>
      <c r="F25" s="508"/>
      <c r="G25" s="508"/>
      <c r="H25" s="509"/>
    </row>
    <row r="26" spans="1:19">
      <c r="A26" s="472" t="s">
        <v>511</v>
      </c>
      <c r="B26" s="507"/>
      <c r="C26" s="508"/>
      <c r="D26" s="508"/>
      <c r="E26" s="508"/>
      <c r="F26" s="508"/>
      <c r="G26" s="508"/>
      <c r="H26" s="509"/>
    </row>
    <row r="27" spans="1:19">
      <c r="A27" s="472" t="s">
        <v>512</v>
      </c>
      <c r="B27" s="507"/>
      <c r="C27" s="508"/>
      <c r="D27" s="508"/>
      <c r="E27" s="508"/>
      <c r="F27" s="508"/>
      <c r="G27" s="508"/>
      <c r="H27" s="509"/>
    </row>
    <row r="28" spans="1:19">
      <c r="A28" s="472" t="s">
        <v>513</v>
      </c>
      <c r="B28" s="507"/>
      <c r="C28" s="508"/>
      <c r="D28" s="508"/>
      <c r="E28" s="508"/>
      <c r="F28" s="508"/>
      <c r="G28" s="508"/>
      <c r="H28" s="509"/>
    </row>
    <row r="29" spans="1:19">
      <c r="A29" s="475" t="s">
        <v>515</v>
      </c>
      <c r="B29" s="503"/>
      <c r="C29" s="510"/>
      <c r="D29" s="510"/>
      <c r="E29" s="510"/>
      <c r="F29" s="510"/>
      <c r="G29" s="510"/>
      <c r="H29" s="511"/>
      <c r="I29" s="66"/>
      <c r="J29" s="82"/>
      <c r="K29" s="82"/>
      <c r="L29" s="82"/>
      <c r="M29" s="82"/>
      <c r="N29" s="82"/>
      <c r="O29" s="82"/>
      <c r="P29" s="82"/>
      <c r="Q29" s="82"/>
      <c r="R29" s="82"/>
      <c r="S29" s="82"/>
    </row>
    <row r="30" spans="1:19">
      <c r="A30" s="475" t="s">
        <v>516</v>
      </c>
      <c r="B30" s="503"/>
      <c r="C30" s="510"/>
      <c r="D30" s="510"/>
      <c r="E30" s="510"/>
      <c r="F30" s="510"/>
      <c r="G30" s="510"/>
      <c r="H30" s="511"/>
      <c r="I30" s="66"/>
      <c r="J30" s="82"/>
      <c r="K30" s="82"/>
      <c r="L30" s="476"/>
      <c r="M30" s="82"/>
      <c r="N30" s="82"/>
      <c r="O30" s="82"/>
      <c r="P30" s="82"/>
      <c r="Q30" s="82"/>
      <c r="R30" s="82"/>
      <c r="S30" s="82"/>
    </row>
    <row r="31" spans="1:19">
      <c r="A31" s="464" t="s">
        <v>517</v>
      </c>
      <c r="B31" s="503"/>
      <c r="C31" s="510"/>
      <c r="D31" s="510"/>
      <c r="E31" s="510"/>
      <c r="F31" s="510"/>
      <c r="G31" s="510"/>
      <c r="H31" s="511"/>
      <c r="I31" s="66"/>
      <c r="J31" s="82"/>
      <c r="K31" s="82"/>
      <c r="L31" s="82"/>
      <c r="M31" s="82"/>
      <c r="N31" s="82"/>
      <c r="O31" s="82"/>
      <c r="P31" s="82"/>
      <c r="Q31" s="82"/>
      <c r="R31" s="82"/>
      <c r="S31" s="82"/>
    </row>
    <row r="32" spans="1:19">
      <c r="A32" s="464" t="s">
        <v>518</v>
      </c>
      <c r="B32" s="503"/>
      <c r="C32" s="510"/>
      <c r="D32" s="510"/>
      <c r="E32" s="510"/>
      <c r="F32" s="510"/>
      <c r="G32" s="510"/>
      <c r="H32" s="511"/>
      <c r="I32" s="66"/>
      <c r="J32" s="82"/>
      <c r="K32" s="82"/>
      <c r="L32" s="82"/>
      <c r="M32" s="82"/>
      <c r="N32" s="82"/>
      <c r="O32" s="82"/>
      <c r="P32" s="82"/>
      <c r="Q32" s="82"/>
      <c r="R32" s="82"/>
      <c r="S32" s="82"/>
    </row>
    <row r="33" spans="1:19">
      <c r="A33" s="464" t="s">
        <v>519</v>
      </c>
      <c r="B33" s="500"/>
      <c r="C33" s="510"/>
      <c r="D33" s="510"/>
      <c r="E33" s="510"/>
      <c r="F33" s="510"/>
      <c r="G33" s="510"/>
      <c r="H33" s="511"/>
      <c r="I33" s="66"/>
      <c r="J33" s="82"/>
      <c r="K33" s="82"/>
      <c r="L33" s="82"/>
      <c r="M33" s="82"/>
      <c r="N33" s="82"/>
      <c r="O33" s="82"/>
      <c r="P33" s="82"/>
      <c r="Q33" s="82"/>
      <c r="R33" s="82"/>
      <c r="S33" s="82"/>
    </row>
    <row r="34" spans="1:19">
      <c r="A34" s="475" t="s">
        <v>520</v>
      </c>
      <c r="B34" s="503"/>
      <c r="C34" s="510"/>
      <c r="D34" s="510"/>
      <c r="E34" s="510"/>
      <c r="F34" s="510"/>
      <c r="G34" s="510"/>
      <c r="H34" s="511"/>
      <c r="I34" s="66"/>
      <c r="J34" s="82"/>
      <c r="K34" s="82"/>
      <c r="L34" s="82"/>
      <c r="M34" s="82"/>
      <c r="N34" s="82"/>
      <c r="O34" s="82"/>
      <c r="P34" s="82"/>
      <c r="Q34" s="82"/>
      <c r="R34" s="82"/>
      <c r="S34" s="82"/>
    </row>
    <row r="35" spans="1:19">
      <c r="A35" s="464" t="s">
        <v>521</v>
      </c>
      <c r="B35" s="466"/>
      <c r="C35" s="467"/>
      <c r="D35" s="467"/>
      <c r="E35" s="467"/>
      <c r="F35" s="467"/>
      <c r="G35" s="467"/>
      <c r="H35" s="468"/>
    </row>
    <row r="36" spans="1:19">
      <c r="A36" s="477" t="s">
        <v>118</v>
      </c>
      <c r="B36" s="512"/>
      <c r="C36" s="512"/>
      <c r="D36" s="512"/>
      <c r="E36" s="512"/>
      <c r="F36" s="512"/>
      <c r="G36" s="512"/>
      <c r="H36" s="511"/>
    </row>
    <row r="37" spans="1:19">
      <c r="A37" s="477" t="s">
        <v>522</v>
      </c>
      <c r="B37" s="512"/>
      <c r="C37" s="512"/>
      <c r="D37" s="512"/>
      <c r="E37" s="512"/>
      <c r="F37" s="512"/>
      <c r="G37" s="512"/>
      <c r="H37" s="511"/>
    </row>
    <row r="38" spans="1:19">
      <c r="A38" s="477" t="s">
        <v>523</v>
      </c>
      <c r="B38" s="512"/>
      <c r="C38" s="512"/>
      <c r="D38" s="512"/>
      <c r="E38" s="512"/>
      <c r="F38" s="512"/>
      <c r="G38" s="512"/>
      <c r="H38" s="511"/>
    </row>
    <row r="39" spans="1:19">
      <c r="A39" s="477" t="s">
        <v>524</v>
      </c>
      <c r="B39" s="512"/>
      <c r="C39" s="512"/>
      <c r="D39" s="512"/>
      <c r="E39" s="512"/>
      <c r="F39" s="512"/>
      <c r="G39" s="512"/>
      <c r="H39" s="511"/>
    </row>
    <row r="40" spans="1:19">
      <c r="A40" s="477" t="s">
        <v>525</v>
      </c>
      <c r="B40" s="512"/>
      <c r="C40" s="512"/>
      <c r="D40" s="512"/>
      <c r="E40" s="512"/>
      <c r="F40" s="512"/>
      <c r="G40" s="512"/>
      <c r="H40" s="511"/>
    </row>
    <row r="41" spans="1:19">
      <c r="A41" s="477" t="s">
        <v>85</v>
      </c>
      <c r="B41" s="512"/>
      <c r="C41" s="512"/>
      <c r="D41" s="512"/>
      <c r="E41" s="512"/>
      <c r="F41" s="512"/>
      <c r="G41" s="512"/>
      <c r="H41" s="511"/>
    </row>
    <row r="42" spans="1:19">
      <c r="A42" s="477" t="s">
        <v>119</v>
      </c>
      <c r="B42" s="512"/>
      <c r="C42" s="512"/>
      <c r="D42" s="512"/>
      <c r="E42" s="512"/>
      <c r="F42" s="512"/>
      <c r="G42" s="512"/>
      <c r="H42" s="511"/>
    </row>
    <row r="43" spans="1:19">
      <c r="A43" s="477" t="s">
        <v>526</v>
      </c>
      <c r="B43" s="512"/>
      <c r="C43" s="512"/>
      <c r="D43" s="512"/>
      <c r="E43" s="512"/>
      <c r="F43" s="512"/>
      <c r="G43" s="512"/>
      <c r="H43" s="511"/>
    </row>
    <row r="44" spans="1:19">
      <c r="A44" s="464" t="s">
        <v>527</v>
      </c>
      <c r="B44" s="518"/>
      <c r="C44" s="467"/>
      <c r="D44" s="467"/>
      <c r="E44" s="467"/>
      <c r="F44" s="467"/>
      <c r="G44" s="467"/>
      <c r="H44" s="468"/>
    </row>
    <row r="45" spans="1:19">
      <c r="A45" s="477" t="s">
        <v>528</v>
      </c>
      <c r="B45" s="512"/>
      <c r="C45" s="510"/>
      <c r="D45" s="510"/>
      <c r="E45" s="510"/>
      <c r="F45" s="510"/>
      <c r="G45" s="510"/>
      <c r="H45" s="511"/>
    </row>
    <row r="46" spans="1:19">
      <c r="A46" s="477" t="s">
        <v>529</v>
      </c>
      <c r="B46" s="512"/>
      <c r="C46" s="510"/>
      <c r="D46" s="510"/>
      <c r="E46" s="510"/>
      <c r="F46" s="510"/>
      <c r="G46" s="510"/>
      <c r="H46" s="511"/>
    </row>
    <row r="47" spans="1:19">
      <c r="A47" s="477" t="s">
        <v>530</v>
      </c>
      <c r="B47" s="512"/>
      <c r="C47" s="510"/>
      <c r="D47" s="510"/>
      <c r="E47" s="510"/>
      <c r="F47" s="510"/>
      <c r="G47" s="510"/>
      <c r="H47" s="511"/>
    </row>
    <row r="48" spans="1:19">
      <c r="A48" s="464" t="s">
        <v>531</v>
      </c>
      <c r="B48" s="513"/>
      <c r="C48" s="467"/>
      <c r="D48" s="467"/>
      <c r="E48" s="467"/>
      <c r="F48" s="467"/>
      <c r="G48" s="467"/>
      <c r="H48" s="468"/>
    </row>
    <row r="49" spans="1:10">
      <c r="A49" s="477" t="s">
        <v>532</v>
      </c>
      <c r="B49" s="512"/>
      <c r="C49" s="512"/>
      <c r="D49" s="512"/>
      <c r="E49" s="512"/>
      <c r="F49" s="512"/>
      <c r="G49" s="512"/>
      <c r="H49" s="511"/>
    </row>
    <row r="50" spans="1:10">
      <c r="A50" s="477" t="s">
        <v>533</v>
      </c>
      <c r="B50" s="512"/>
      <c r="C50" s="512"/>
      <c r="D50" s="512"/>
      <c r="E50" s="512"/>
      <c r="F50" s="512"/>
      <c r="G50" s="512"/>
      <c r="H50" s="511"/>
    </row>
    <row r="51" spans="1:10">
      <c r="A51" s="477" t="s">
        <v>534</v>
      </c>
      <c r="B51" s="512"/>
      <c r="C51" s="512"/>
      <c r="D51" s="512"/>
      <c r="E51" s="512"/>
      <c r="F51" s="512"/>
      <c r="G51" s="512"/>
      <c r="H51" s="511"/>
    </row>
    <row r="52" spans="1:10">
      <c r="A52" s="477" t="s">
        <v>535</v>
      </c>
      <c r="B52" s="512"/>
      <c r="C52" s="512"/>
      <c r="D52" s="512"/>
      <c r="E52" s="512"/>
      <c r="F52" s="512"/>
      <c r="G52" s="512"/>
      <c r="H52" s="511"/>
    </row>
    <row r="53" spans="1:10">
      <c r="A53" s="477" t="s">
        <v>536</v>
      </c>
      <c r="B53" s="512"/>
      <c r="C53" s="512"/>
      <c r="D53" s="512"/>
      <c r="E53" s="512"/>
      <c r="F53" s="512"/>
      <c r="G53" s="512"/>
      <c r="H53" s="511"/>
      <c r="J53" s="486"/>
    </row>
    <row r="54" spans="1:10">
      <c r="A54" s="478" t="s">
        <v>537</v>
      </c>
      <c r="B54" s="512"/>
      <c r="C54" s="512"/>
      <c r="D54" s="512"/>
      <c r="E54" s="512"/>
      <c r="F54" s="512"/>
      <c r="G54" s="512"/>
      <c r="H54" s="511"/>
    </row>
    <row r="55" spans="1:10">
      <c r="A55" s="477" t="s">
        <v>538</v>
      </c>
      <c r="B55" s="512"/>
      <c r="C55" s="512"/>
      <c r="D55" s="512"/>
      <c r="E55" s="512"/>
      <c r="F55" s="512"/>
      <c r="G55" s="512"/>
      <c r="H55" s="511"/>
    </row>
    <row r="56" spans="1:10">
      <c r="A56" s="477" t="s">
        <v>539</v>
      </c>
      <c r="B56" s="512"/>
      <c r="C56" s="512"/>
      <c r="D56" s="512"/>
      <c r="E56" s="512"/>
      <c r="F56" s="512"/>
      <c r="G56" s="512"/>
      <c r="H56" s="511"/>
    </row>
    <row r="57" spans="1:10">
      <c r="A57" s="478" t="s">
        <v>540</v>
      </c>
      <c r="B57" s="512"/>
      <c r="C57" s="512"/>
      <c r="D57" s="512"/>
      <c r="E57" s="512"/>
      <c r="F57" s="512"/>
      <c r="G57" s="512"/>
      <c r="H57" s="511"/>
    </row>
    <row r="58" spans="1:10">
      <c r="A58" s="464" t="s">
        <v>124</v>
      </c>
      <c r="B58" s="513"/>
      <c r="C58" s="514"/>
      <c r="D58" s="514"/>
      <c r="E58" s="514"/>
      <c r="F58" s="514"/>
      <c r="G58" s="514"/>
      <c r="H58" s="515"/>
    </row>
    <row r="59" spans="1:10">
      <c r="A59" s="477" t="s">
        <v>541</v>
      </c>
      <c r="B59" s="512"/>
      <c r="C59" s="512"/>
      <c r="D59" s="512"/>
      <c r="E59" s="512"/>
      <c r="F59" s="512"/>
      <c r="G59" s="512"/>
      <c r="H59" s="511"/>
    </row>
    <row r="60" spans="1:10">
      <c r="A60" s="477" t="s">
        <v>542</v>
      </c>
      <c r="B60" s="512"/>
      <c r="C60" s="512"/>
      <c r="D60" s="512"/>
      <c r="E60" s="512"/>
      <c r="F60" s="512"/>
      <c r="G60" s="512"/>
      <c r="H60" s="511"/>
    </row>
    <row r="61" spans="1:10" ht="13.5" thickBot="1">
      <c r="A61" s="479" t="s">
        <v>543</v>
      </c>
      <c r="B61" s="516"/>
      <c r="C61" s="516"/>
      <c r="D61" s="516"/>
      <c r="E61" s="516"/>
      <c r="F61" s="516"/>
      <c r="G61" s="516"/>
      <c r="H61" s="517"/>
      <c r="I61" s="480"/>
    </row>
    <row r="63" spans="1:10" s="482" customFormat="1">
      <c r="A63" s="5"/>
      <c r="B63" s="481"/>
      <c r="C63" s="481"/>
      <c r="D63" s="481"/>
      <c r="E63" s="481"/>
      <c r="F63" s="481"/>
      <c r="G63" s="481"/>
      <c r="H63" s="481"/>
    </row>
    <row r="64" spans="1:10">
      <c r="A64" s="44"/>
    </row>
    <row r="65" spans="1:8" s="485" customFormat="1">
      <c r="A65" s="483"/>
      <c r="B65" s="484"/>
      <c r="C65" s="484"/>
      <c r="D65" s="484"/>
      <c r="E65" s="484"/>
      <c r="F65" s="484"/>
      <c r="G65" s="484"/>
      <c r="H65" s="484"/>
    </row>
    <row r="66" spans="1:8" s="482" customFormat="1">
      <c r="A66" s="5"/>
      <c r="B66" s="481"/>
      <c r="C66" s="481"/>
      <c r="D66" s="481"/>
      <c r="E66" s="481"/>
      <c r="F66" s="481"/>
      <c r="G66" s="481"/>
      <c r="H66" s="481"/>
    </row>
    <row r="67" spans="1:8">
      <c r="A67" s="44"/>
    </row>
    <row r="68" spans="1:8" s="485" customFormat="1">
      <c r="A68" s="483"/>
      <c r="B68" s="484"/>
      <c r="C68" s="484"/>
      <c r="D68" s="484"/>
      <c r="E68" s="484"/>
      <c r="F68" s="484"/>
      <c r="G68" s="484"/>
      <c r="H68" s="484"/>
    </row>
    <row r="69" spans="1:8" s="482" customFormat="1">
      <c r="A69" s="5"/>
      <c r="B69" s="481"/>
      <c r="C69" s="481"/>
      <c r="D69" s="481"/>
      <c r="E69" s="481"/>
      <c r="F69" s="481"/>
      <c r="G69" s="481"/>
      <c r="H69" s="481"/>
    </row>
    <row r="70" spans="1:8">
      <c r="A70" s="44"/>
    </row>
    <row r="71" spans="1:8" s="485" customFormat="1">
      <c r="A71" s="483"/>
      <c r="B71" s="484"/>
      <c r="C71" s="484"/>
      <c r="D71" s="484"/>
      <c r="E71" s="484"/>
      <c r="F71" s="484"/>
      <c r="G71" s="484"/>
      <c r="H71" s="484"/>
    </row>
    <row r="72" spans="1:8" s="482" customFormat="1">
      <c r="A72" s="5"/>
      <c r="B72" s="481"/>
      <c r="C72" s="481"/>
      <c r="D72" s="481"/>
      <c r="E72" s="481"/>
      <c r="F72" s="481"/>
      <c r="G72" s="481"/>
      <c r="H72" s="481"/>
    </row>
    <row r="73" spans="1:8">
      <c r="A73" s="44"/>
    </row>
    <row r="74" spans="1:8" s="485" customFormat="1">
      <c r="A74" s="483"/>
      <c r="B74" s="484"/>
      <c r="C74" s="484"/>
      <c r="D74" s="484"/>
      <c r="E74" s="484"/>
      <c r="F74" s="484"/>
      <c r="G74" s="484"/>
      <c r="H74" s="484"/>
    </row>
    <row r="75" spans="1:8" s="482" customFormat="1">
      <c r="A75" s="5"/>
      <c r="B75" s="481"/>
      <c r="C75" s="481"/>
      <c r="D75" s="481"/>
      <c r="E75" s="481"/>
      <c r="F75" s="481"/>
      <c r="G75" s="481"/>
      <c r="H75" s="481"/>
    </row>
    <row r="76" spans="1:8">
      <c r="A76" s="44"/>
    </row>
    <row r="77" spans="1:8" s="485" customFormat="1">
      <c r="A77" s="483"/>
      <c r="B77" s="484"/>
      <c r="C77" s="484"/>
      <c r="D77" s="484"/>
      <c r="E77" s="484"/>
      <c r="F77" s="484"/>
      <c r="G77" s="484"/>
      <c r="H77" s="484"/>
    </row>
    <row r="78" spans="1:8" s="482" customFormat="1">
      <c r="A78" s="5"/>
      <c r="B78" s="481"/>
      <c r="C78" s="481"/>
      <c r="D78" s="481"/>
      <c r="E78" s="481"/>
      <c r="F78" s="481"/>
      <c r="G78" s="481"/>
      <c r="H78" s="481"/>
    </row>
    <row r="79" spans="1:8">
      <c r="A79" s="44"/>
    </row>
    <row r="80" spans="1:8" s="485" customFormat="1">
      <c r="A80" s="483"/>
      <c r="B80" s="484"/>
      <c r="C80" s="484"/>
      <c r="D80" s="484"/>
      <c r="E80" s="484"/>
      <c r="F80" s="484"/>
      <c r="G80" s="484"/>
      <c r="H80" s="484"/>
    </row>
    <row r="81" spans="1:8" s="482" customFormat="1">
      <c r="A81" s="5"/>
      <c r="B81" s="481"/>
      <c r="C81" s="481"/>
      <c r="D81" s="481"/>
      <c r="E81" s="481"/>
      <c r="F81" s="481"/>
      <c r="G81" s="481"/>
      <c r="H81" s="481"/>
    </row>
    <row r="82" spans="1:8">
      <c r="A82" s="44"/>
    </row>
    <row r="83" spans="1:8" s="485" customFormat="1">
      <c r="A83" s="483"/>
      <c r="B83" s="484"/>
      <c r="C83" s="484"/>
      <c r="D83" s="484"/>
      <c r="E83" s="484"/>
      <c r="F83" s="484"/>
      <c r="G83" s="484"/>
      <c r="H83" s="484"/>
    </row>
    <row r="84" spans="1:8" s="482" customFormat="1">
      <c r="A84" s="5"/>
      <c r="B84" s="481"/>
      <c r="C84" s="481"/>
      <c r="D84" s="481"/>
      <c r="E84" s="481"/>
      <c r="F84" s="481"/>
      <c r="G84" s="481"/>
      <c r="H84" s="481"/>
    </row>
    <row r="85" spans="1:8">
      <c r="A85" s="44"/>
    </row>
    <row r="86" spans="1:8" s="485" customFormat="1">
      <c r="A86" s="483"/>
      <c r="B86" s="484"/>
      <c r="C86" s="484"/>
      <c r="D86" s="484"/>
      <c r="E86" s="484"/>
      <c r="F86" s="484"/>
      <c r="G86" s="484"/>
      <c r="H86" s="484"/>
    </row>
    <row r="87" spans="1:8" s="482" customFormat="1">
      <c r="A87" s="5"/>
      <c r="B87" s="481"/>
      <c r="C87" s="481"/>
      <c r="D87" s="481"/>
      <c r="E87" s="481"/>
      <c r="F87" s="481"/>
      <c r="G87" s="481"/>
      <c r="H87" s="481"/>
    </row>
    <row r="88" spans="1:8">
      <c r="A88" s="44"/>
    </row>
    <row r="89" spans="1:8" s="485" customFormat="1">
      <c r="A89" s="483"/>
      <c r="B89" s="484"/>
      <c r="C89" s="484"/>
      <c r="D89" s="484"/>
      <c r="E89" s="484"/>
      <c r="F89" s="484"/>
      <c r="G89" s="484"/>
      <c r="H89" s="484"/>
    </row>
    <row r="90" spans="1:8" s="482" customFormat="1">
      <c r="A90" s="5"/>
      <c r="B90" s="481"/>
      <c r="C90" s="481"/>
      <c r="D90" s="481"/>
      <c r="E90" s="481"/>
      <c r="F90" s="481"/>
      <c r="G90" s="481"/>
      <c r="H90" s="481"/>
    </row>
    <row r="91" spans="1:8">
      <c r="A91" s="44"/>
    </row>
    <row r="92" spans="1:8" s="485" customFormat="1">
      <c r="A92" s="483"/>
      <c r="B92" s="484"/>
      <c r="C92" s="484"/>
      <c r="D92" s="484"/>
      <c r="E92" s="484"/>
      <c r="F92" s="484"/>
      <c r="G92" s="484"/>
      <c r="H92" s="484"/>
    </row>
    <row r="93" spans="1:8" s="482" customFormat="1">
      <c r="A93" s="5"/>
      <c r="B93" s="481"/>
      <c r="C93" s="481"/>
      <c r="D93" s="481"/>
      <c r="E93" s="481"/>
      <c r="F93" s="481"/>
      <c r="G93" s="481"/>
      <c r="H93" s="481"/>
    </row>
    <row r="94" spans="1:8">
      <c r="A94" s="44"/>
    </row>
    <row r="95" spans="1:8" s="485" customFormat="1">
      <c r="A95" s="483"/>
      <c r="B95" s="484"/>
      <c r="C95" s="484"/>
      <c r="D95" s="484"/>
      <c r="E95" s="484"/>
      <c r="F95" s="484"/>
      <c r="G95" s="484"/>
      <c r="H95" s="484"/>
    </row>
  </sheetData>
  <sheetProtection password="D974" sheet="1" objects="1" scenarios="1"/>
  <dataValidations count="4">
    <dataValidation type="list" allowBlank="1" showInputMessage="1" showErrorMessage="1" sqref="B40:H40" xr:uid="{00000000-0002-0000-0300-000000000000}">
      <formula1>"C, S, C/S, Streaming"</formula1>
    </dataValidation>
    <dataValidation type="list" allowBlank="1" showInputMessage="1" showErrorMessage="1" sqref="B37:H39" xr:uid="{00000000-0002-0000-0300-000001000000}">
      <formula1>"G, E"</formula1>
    </dataValidation>
    <dataValidation type="list" allowBlank="1" showInputMessage="1" showErrorMessage="1" sqref="B36:H36 B41:H43" xr:uid="{00000000-0002-0000-0300-000002000000}">
      <formula1>"Y, N"</formula1>
    </dataValidation>
    <dataValidation type="list" allowBlank="1" showInputMessage="1" showErrorMessage="1" sqref="B16:H16 B49:H57 B59:H61" xr:uid="{00000000-0002-0000-0300-000003000000}">
      <formula1>"Y, N, N/A"</formula1>
    </dataValidation>
  </dataValidations>
  <printOptions horizontalCentered="1" gridLines="1"/>
  <pageMargins left="0.33" right="0.24" top="0.75" bottom="0.5" header="0.5" footer="0.5"/>
  <pageSetup scale="75" fitToWidth="0" fitToHeight="2" orientation="portrait" r:id="rId1"/>
  <headerFooter alignWithMargins="0">
    <oddHeader>&amp;C&amp;"Arial,Bold Italic"&amp;16Market Rate + Affordable Comparables</oddHeader>
  </headerFooter>
  <ignoredErrors>
    <ignoredError sqref="C9:H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V41"/>
  <sheetViews>
    <sheetView zoomScale="110" zoomScaleNormal="110" workbookViewId="0">
      <selection activeCell="A23" sqref="A23:A25"/>
    </sheetView>
  </sheetViews>
  <sheetFormatPr defaultColWidth="9.140625" defaultRowHeight="12.75"/>
  <cols>
    <col min="1" max="1" width="19.42578125" style="209" customWidth="1"/>
    <col min="2" max="2" width="36.85546875" style="209" customWidth="1"/>
    <col min="3" max="3" width="11.85546875" style="209" customWidth="1"/>
    <col min="4" max="4" width="14.5703125" style="209" customWidth="1"/>
    <col min="5" max="5" width="14.85546875" style="209" customWidth="1"/>
    <col min="6" max="16384" width="9.140625" style="209"/>
  </cols>
  <sheetData>
    <row r="1" spans="1:22" ht="14.25">
      <c r="A1" s="1197" t="s">
        <v>815</v>
      </c>
      <c r="B1" s="1198"/>
      <c r="C1" s="1198"/>
      <c r="D1" s="1198"/>
      <c r="E1" s="1199"/>
      <c r="F1" s="457"/>
      <c r="G1" s="457"/>
      <c r="H1" s="457"/>
      <c r="I1" s="457"/>
      <c r="J1" s="457"/>
      <c r="K1" s="457"/>
      <c r="L1" s="457"/>
    </row>
    <row r="2" spans="1:22" ht="15.75" thickBot="1">
      <c r="A2" s="1200" t="s">
        <v>799</v>
      </c>
      <c r="B2" s="1201"/>
      <c r="C2" s="1201"/>
      <c r="D2" s="1201"/>
      <c r="E2" s="1202"/>
      <c r="F2" s="457"/>
      <c r="G2" s="457"/>
      <c r="H2" s="457"/>
      <c r="I2" s="457"/>
      <c r="J2" s="457"/>
      <c r="K2" s="457"/>
      <c r="L2" s="457"/>
    </row>
    <row r="3" spans="1:22" ht="15" thickBot="1">
      <c r="A3" s="458" t="s">
        <v>450</v>
      </c>
      <c r="B3" s="1203" t="str">
        <f>'Application Form'!B4</f>
        <v>Your Project Name Here</v>
      </c>
      <c r="C3" s="1203"/>
      <c r="D3" s="1203"/>
      <c r="E3" s="1204"/>
      <c r="F3" s="459"/>
      <c r="G3" s="459"/>
      <c r="H3" s="459"/>
      <c r="I3" s="459"/>
      <c r="J3" s="459"/>
      <c r="K3" s="459"/>
      <c r="L3" s="459"/>
      <c r="M3" s="459"/>
      <c r="N3" s="459"/>
      <c r="O3" s="459"/>
      <c r="P3" s="459"/>
    </row>
    <row r="4" spans="1:22" ht="13.5" thickBot="1">
      <c r="A4" s="446"/>
      <c r="E4" s="447"/>
    </row>
    <row r="5" spans="1:22">
      <c r="A5" s="614"/>
      <c r="B5" s="615"/>
      <c r="C5" s="615" t="s">
        <v>787</v>
      </c>
      <c r="D5" s="640" t="s">
        <v>788</v>
      </c>
      <c r="E5" s="641" t="s">
        <v>789</v>
      </c>
    </row>
    <row r="6" spans="1:22" ht="24.75" customHeight="1">
      <c r="A6" s="1196" t="s">
        <v>451</v>
      </c>
      <c r="B6" s="460" t="s">
        <v>452</v>
      </c>
      <c r="C6" s="461"/>
      <c r="D6" s="597"/>
      <c r="E6" s="642"/>
      <c r="V6" s="209" t="s">
        <v>642</v>
      </c>
    </row>
    <row r="7" spans="1:22">
      <c r="A7" s="1196"/>
      <c r="B7" s="460" t="s">
        <v>453</v>
      </c>
      <c r="C7" s="461"/>
      <c r="D7" s="597"/>
      <c r="E7" s="642"/>
      <c r="V7" s="209" t="s">
        <v>643</v>
      </c>
    </row>
    <row r="8" spans="1:22">
      <c r="A8" s="1196" t="s">
        <v>454</v>
      </c>
      <c r="B8" s="460" t="s">
        <v>455</v>
      </c>
      <c r="C8" s="461"/>
      <c r="D8" s="597"/>
      <c r="E8" s="642"/>
    </row>
    <row r="9" spans="1:22">
      <c r="A9" s="1196"/>
      <c r="B9" s="460" t="s">
        <v>456</v>
      </c>
      <c r="C9" s="461"/>
      <c r="D9" s="597"/>
      <c r="E9" s="642"/>
    </row>
    <row r="10" spans="1:22">
      <c r="A10" s="1196"/>
      <c r="B10" s="460" t="s">
        <v>457</v>
      </c>
      <c r="C10" s="461"/>
      <c r="D10" s="597"/>
      <c r="E10" s="642"/>
    </row>
    <row r="11" spans="1:22">
      <c r="A11" s="1196"/>
      <c r="B11" s="460" t="s">
        <v>458</v>
      </c>
      <c r="C11" s="461"/>
      <c r="D11" s="597"/>
      <c r="E11" s="642"/>
    </row>
    <row r="12" spans="1:22">
      <c r="A12" s="1196"/>
      <c r="B12" s="460" t="s">
        <v>459</v>
      </c>
      <c r="C12" s="461"/>
      <c r="D12" s="597"/>
      <c r="E12" s="642"/>
    </row>
    <row r="13" spans="1:22">
      <c r="A13" s="1196"/>
      <c r="B13" s="460" t="s">
        <v>460</v>
      </c>
      <c r="C13" s="461"/>
      <c r="D13" s="597"/>
      <c r="E13" s="642"/>
    </row>
    <row r="14" spans="1:22">
      <c r="A14" s="1196"/>
      <c r="B14" s="460" t="s">
        <v>461</v>
      </c>
      <c r="C14" s="461"/>
      <c r="D14" s="597"/>
      <c r="E14" s="642"/>
    </row>
    <row r="15" spans="1:22">
      <c r="A15" s="1196"/>
      <c r="B15" s="460" t="s">
        <v>462</v>
      </c>
      <c r="C15" s="461"/>
      <c r="D15" s="597"/>
      <c r="E15" s="642"/>
    </row>
    <row r="16" spans="1:22" ht="25.5">
      <c r="A16" s="1196"/>
      <c r="B16" s="460" t="s">
        <v>463</v>
      </c>
      <c r="C16" s="461"/>
      <c r="D16" s="597"/>
      <c r="E16" s="642"/>
    </row>
    <row r="17" spans="1:5">
      <c r="A17" s="1196"/>
      <c r="B17" s="460" t="s">
        <v>464</v>
      </c>
      <c r="C17" s="461"/>
      <c r="D17" s="597"/>
      <c r="E17" s="642"/>
    </row>
    <row r="18" spans="1:5">
      <c r="A18" s="1196"/>
      <c r="B18" s="460" t="s">
        <v>465</v>
      </c>
      <c r="C18" s="461"/>
      <c r="D18" s="597"/>
      <c r="E18" s="642"/>
    </row>
    <row r="19" spans="1:5">
      <c r="A19" s="1196"/>
      <c r="B19" s="460" t="s">
        <v>466</v>
      </c>
      <c r="C19" s="461"/>
      <c r="D19" s="597"/>
      <c r="E19" s="642"/>
    </row>
    <row r="20" spans="1:5" ht="24" customHeight="1">
      <c r="A20" s="1196" t="s">
        <v>467</v>
      </c>
      <c r="B20" s="460" t="s">
        <v>468</v>
      </c>
      <c r="C20" s="461"/>
      <c r="D20" s="597"/>
      <c r="E20" s="642"/>
    </row>
    <row r="21" spans="1:5">
      <c r="A21" s="1196"/>
      <c r="B21" s="460" t="s">
        <v>469</v>
      </c>
      <c r="C21" s="461"/>
      <c r="D21" s="597"/>
      <c r="E21" s="642"/>
    </row>
    <row r="22" spans="1:5">
      <c r="A22" s="1196"/>
      <c r="B22" s="460" t="s">
        <v>470</v>
      </c>
      <c r="C22" s="461"/>
      <c r="D22" s="597"/>
      <c r="E22" s="642"/>
    </row>
    <row r="23" spans="1:5" ht="24" customHeight="1">
      <c r="A23" s="1196" t="s">
        <v>471</v>
      </c>
      <c r="B23" s="460" t="s">
        <v>468</v>
      </c>
      <c r="C23" s="461"/>
      <c r="D23" s="597"/>
      <c r="E23" s="642"/>
    </row>
    <row r="24" spans="1:5">
      <c r="A24" s="1196"/>
      <c r="B24" s="460" t="s">
        <v>469</v>
      </c>
      <c r="C24" s="461"/>
      <c r="D24" s="597"/>
      <c r="E24" s="642"/>
    </row>
    <row r="25" spans="1:5">
      <c r="A25" s="1196"/>
      <c r="B25" s="460" t="s">
        <v>470</v>
      </c>
      <c r="C25" s="461"/>
      <c r="D25" s="597"/>
      <c r="E25" s="642"/>
    </row>
    <row r="26" spans="1:5">
      <c r="A26" s="1196" t="s">
        <v>472</v>
      </c>
      <c r="B26" s="460" t="s">
        <v>473</v>
      </c>
      <c r="C26" s="461"/>
      <c r="D26" s="597"/>
      <c r="E26" s="642"/>
    </row>
    <row r="27" spans="1:5">
      <c r="A27" s="1196"/>
      <c r="B27" s="460" t="s">
        <v>474</v>
      </c>
      <c r="C27" s="461"/>
      <c r="D27" s="597"/>
      <c r="E27" s="642"/>
    </row>
    <row r="28" spans="1:5">
      <c r="A28" s="1196"/>
      <c r="B28" s="460" t="s">
        <v>470</v>
      </c>
      <c r="C28" s="461"/>
      <c r="D28" s="597"/>
      <c r="E28" s="642"/>
    </row>
    <row r="29" spans="1:5">
      <c r="A29" s="1196"/>
      <c r="B29" s="460" t="s">
        <v>473</v>
      </c>
      <c r="C29" s="461"/>
      <c r="D29" s="597"/>
      <c r="E29" s="642"/>
    </row>
    <row r="30" spans="1:5">
      <c r="A30" s="1196"/>
      <c r="B30" s="460" t="s">
        <v>474</v>
      </c>
      <c r="C30" s="461"/>
      <c r="D30" s="597"/>
      <c r="E30" s="642"/>
    </row>
    <row r="31" spans="1:5">
      <c r="A31" s="1196"/>
      <c r="B31" s="460" t="s">
        <v>470</v>
      </c>
      <c r="C31" s="461"/>
      <c r="D31" s="597"/>
      <c r="E31" s="642"/>
    </row>
    <row r="32" spans="1:5">
      <c r="A32" s="1196"/>
      <c r="B32" s="460" t="s">
        <v>473</v>
      </c>
      <c r="C32" s="461"/>
      <c r="D32" s="597"/>
      <c r="E32" s="642"/>
    </row>
    <row r="33" spans="1:5">
      <c r="A33" s="1196"/>
      <c r="B33" s="460" t="s">
        <v>474</v>
      </c>
      <c r="C33" s="461"/>
      <c r="D33" s="597"/>
      <c r="E33" s="642"/>
    </row>
    <row r="34" spans="1:5">
      <c r="A34" s="1196"/>
      <c r="B34" s="460" t="s">
        <v>470</v>
      </c>
      <c r="C34" s="461"/>
      <c r="D34" s="597"/>
      <c r="E34" s="642"/>
    </row>
    <row r="35" spans="1:5">
      <c r="A35" s="1196" t="s">
        <v>475</v>
      </c>
      <c r="B35" s="1206" t="s">
        <v>476</v>
      </c>
      <c r="C35" s="1208"/>
      <c r="D35" s="597"/>
      <c r="E35" s="642"/>
    </row>
    <row r="36" spans="1:5">
      <c r="A36" s="1205"/>
      <c r="B36" s="1207"/>
      <c r="C36" s="1209"/>
      <c r="D36" s="597"/>
      <c r="E36" s="642"/>
    </row>
    <row r="37" spans="1:5" ht="37.5" customHeight="1">
      <c r="A37" s="1196" t="s">
        <v>477</v>
      </c>
      <c r="B37" s="460" t="s">
        <v>478</v>
      </c>
      <c r="C37" s="461"/>
      <c r="D37" s="597"/>
      <c r="E37" s="642"/>
    </row>
    <row r="38" spans="1:5">
      <c r="A38" s="1196"/>
      <c r="B38" s="460" t="s">
        <v>479</v>
      </c>
      <c r="C38" s="461"/>
      <c r="D38" s="597"/>
      <c r="E38" s="642"/>
    </row>
    <row r="39" spans="1:5">
      <c r="A39" s="1195" t="s">
        <v>701</v>
      </c>
      <c r="B39" s="613" t="s">
        <v>702</v>
      </c>
      <c r="C39" s="597"/>
      <c r="D39" s="597"/>
      <c r="E39" s="642"/>
    </row>
    <row r="40" spans="1:5">
      <c r="A40" s="1195"/>
      <c r="B40" s="613" t="s">
        <v>703</v>
      </c>
      <c r="C40" s="597"/>
      <c r="D40" s="597"/>
      <c r="E40" s="642"/>
    </row>
    <row r="41" spans="1:5" ht="13.5" thickBot="1">
      <c r="A41" s="616" t="s">
        <v>704</v>
      </c>
      <c r="B41" s="617" t="s">
        <v>703</v>
      </c>
      <c r="C41" s="618"/>
      <c r="D41" s="618"/>
      <c r="E41" s="643"/>
    </row>
  </sheetData>
  <sheetProtection algorithmName="SHA-512" hashValue="4Mcb1RIDAWF/mXSCxwWS8yjuwcUJChHXIX4pEo8V5UDOkJ9+Mes8HEoD+i81A75KdRlxgZMoYx4yz95OvHQM0A==" saltValue="EG8JZAPHtP1bdTwwZfG4Tg==" spinCount="100000" sheet="1" objects="1" scenarios="1"/>
  <mergeCells count="13">
    <mergeCell ref="A39:A40"/>
    <mergeCell ref="A20:A22"/>
    <mergeCell ref="A1:E1"/>
    <mergeCell ref="A2:E2"/>
    <mergeCell ref="B3:E3"/>
    <mergeCell ref="A6:A7"/>
    <mergeCell ref="A8:A19"/>
    <mergeCell ref="A37:A38"/>
    <mergeCell ref="A23:A25"/>
    <mergeCell ref="A26:A34"/>
    <mergeCell ref="A35:A36"/>
    <mergeCell ref="B35:B36"/>
    <mergeCell ref="C35:C36"/>
  </mergeCells>
  <dataValidations count="1">
    <dataValidation type="list" allowBlank="1" showInputMessage="1" showErrorMessage="1" sqref="E6:E41" xr:uid="{139BA117-DA2A-364A-816D-E3C8FE370AD4}">
      <formula1>$V$6:$V$7</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499984740745262"/>
  </sheetPr>
  <dimension ref="A1:L93"/>
  <sheetViews>
    <sheetView workbookViewId="0">
      <selection activeCell="A23" sqref="A23:A25"/>
    </sheetView>
  </sheetViews>
  <sheetFormatPr defaultColWidth="8.85546875" defaultRowHeight="12.75"/>
  <cols>
    <col min="1" max="1" width="40.85546875" style="209" customWidth="1"/>
    <col min="2" max="2" width="13.42578125" style="209" customWidth="1"/>
    <col min="3" max="3" width="13" style="209" customWidth="1"/>
    <col min="4" max="4" width="11.85546875" style="209" customWidth="1"/>
    <col min="5" max="5" width="13.42578125" style="209" customWidth="1"/>
    <col min="6" max="6" width="11.85546875" style="209" customWidth="1"/>
    <col min="7" max="7" width="10.5703125" style="209" customWidth="1"/>
    <col min="8" max="8" width="12.42578125" style="209" customWidth="1"/>
    <col min="9" max="9" width="9.42578125" style="209" customWidth="1"/>
    <col min="10" max="10" width="9.140625" style="209"/>
    <col min="11" max="11" width="9.85546875" style="209" customWidth="1"/>
    <col min="12" max="256" width="9.140625" style="209"/>
    <col min="257" max="257" width="40.85546875" style="209" customWidth="1"/>
    <col min="258" max="258" width="13.42578125" style="209" customWidth="1"/>
    <col min="259" max="259" width="13" style="209" customWidth="1"/>
    <col min="260" max="260" width="11.85546875" style="209" customWidth="1"/>
    <col min="261" max="261" width="13.42578125" style="209" customWidth="1"/>
    <col min="262" max="262" width="11.85546875" style="209" customWidth="1"/>
    <col min="263" max="263" width="10.5703125" style="209" customWidth="1"/>
    <col min="264" max="264" width="12.42578125" style="209" customWidth="1"/>
    <col min="265" max="265" width="9.42578125" style="209" customWidth="1"/>
    <col min="266" max="266" width="9.140625" style="209"/>
    <col min="267" max="267" width="9.85546875" style="209" customWidth="1"/>
    <col min="268" max="512" width="9.140625" style="209"/>
    <col min="513" max="513" width="40.85546875" style="209" customWidth="1"/>
    <col min="514" max="514" width="13.42578125" style="209" customWidth="1"/>
    <col min="515" max="515" width="13" style="209" customWidth="1"/>
    <col min="516" max="516" width="11.85546875" style="209" customWidth="1"/>
    <col min="517" max="517" width="13.42578125" style="209" customWidth="1"/>
    <col min="518" max="518" width="11.85546875" style="209" customWidth="1"/>
    <col min="519" max="519" width="10.5703125" style="209" customWidth="1"/>
    <col min="520" max="520" width="12.42578125" style="209" customWidth="1"/>
    <col min="521" max="521" width="9.42578125" style="209" customWidth="1"/>
    <col min="522" max="522" width="9.140625" style="209"/>
    <col min="523" max="523" width="9.85546875" style="209" customWidth="1"/>
    <col min="524" max="768" width="9.140625" style="209"/>
    <col min="769" max="769" width="40.85546875" style="209" customWidth="1"/>
    <col min="770" max="770" width="13.42578125" style="209" customWidth="1"/>
    <col min="771" max="771" width="13" style="209" customWidth="1"/>
    <col min="772" max="772" width="11.85546875" style="209" customWidth="1"/>
    <col min="773" max="773" width="13.42578125" style="209" customWidth="1"/>
    <col min="774" max="774" width="11.85546875" style="209" customWidth="1"/>
    <col min="775" max="775" width="10.5703125" style="209" customWidth="1"/>
    <col min="776" max="776" width="12.42578125" style="209" customWidth="1"/>
    <col min="777" max="777" width="9.42578125" style="209" customWidth="1"/>
    <col min="778" max="778" width="9.140625" style="209"/>
    <col min="779" max="779" width="9.85546875" style="209" customWidth="1"/>
    <col min="780" max="1024" width="9.140625" style="209"/>
    <col min="1025" max="1025" width="40.85546875" style="209" customWidth="1"/>
    <col min="1026" max="1026" width="13.42578125" style="209" customWidth="1"/>
    <col min="1027" max="1027" width="13" style="209" customWidth="1"/>
    <col min="1028" max="1028" width="11.85546875" style="209" customWidth="1"/>
    <col min="1029" max="1029" width="13.42578125" style="209" customWidth="1"/>
    <col min="1030" max="1030" width="11.85546875" style="209" customWidth="1"/>
    <col min="1031" max="1031" width="10.5703125" style="209" customWidth="1"/>
    <col min="1032" max="1032" width="12.42578125" style="209" customWidth="1"/>
    <col min="1033" max="1033" width="9.42578125" style="209" customWidth="1"/>
    <col min="1034" max="1034" width="9.140625" style="209"/>
    <col min="1035" max="1035" width="9.85546875" style="209" customWidth="1"/>
    <col min="1036" max="1280" width="9.140625" style="209"/>
    <col min="1281" max="1281" width="40.85546875" style="209" customWidth="1"/>
    <col min="1282" max="1282" width="13.42578125" style="209" customWidth="1"/>
    <col min="1283" max="1283" width="13" style="209" customWidth="1"/>
    <col min="1284" max="1284" width="11.85546875" style="209" customWidth="1"/>
    <col min="1285" max="1285" width="13.42578125" style="209" customWidth="1"/>
    <col min="1286" max="1286" width="11.85546875" style="209" customWidth="1"/>
    <col min="1287" max="1287" width="10.5703125" style="209" customWidth="1"/>
    <col min="1288" max="1288" width="12.42578125" style="209" customWidth="1"/>
    <col min="1289" max="1289" width="9.42578125" style="209" customWidth="1"/>
    <col min="1290" max="1290" width="9.140625" style="209"/>
    <col min="1291" max="1291" width="9.85546875" style="209" customWidth="1"/>
    <col min="1292" max="1536" width="9.140625" style="209"/>
    <col min="1537" max="1537" width="40.85546875" style="209" customWidth="1"/>
    <col min="1538" max="1538" width="13.42578125" style="209" customWidth="1"/>
    <col min="1539" max="1539" width="13" style="209" customWidth="1"/>
    <col min="1540" max="1540" width="11.85546875" style="209" customWidth="1"/>
    <col min="1541" max="1541" width="13.42578125" style="209" customWidth="1"/>
    <col min="1542" max="1542" width="11.85546875" style="209" customWidth="1"/>
    <col min="1543" max="1543" width="10.5703125" style="209" customWidth="1"/>
    <col min="1544" max="1544" width="12.42578125" style="209" customWidth="1"/>
    <col min="1545" max="1545" width="9.42578125" style="209" customWidth="1"/>
    <col min="1546" max="1546" width="9.140625" style="209"/>
    <col min="1547" max="1547" width="9.85546875" style="209" customWidth="1"/>
    <col min="1548" max="1792" width="9.140625" style="209"/>
    <col min="1793" max="1793" width="40.85546875" style="209" customWidth="1"/>
    <col min="1794" max="1794" width="13.42578125" style="209" customWidth="1"/>
    <col min="1795" max="1795" width="13" style="209" customWidth="1"/>
    <col min="1796" max="1796" width="11.85546875" style="209" customWidth="1"/>
    <col min="1797" max="1797" width="13.42578125" style="209" customWidth="1"/>
    <col min="1798" max="1798" width="11.85546875" style="209" customWidth="1"/>
    <col min="1799" max="1799" width="10.5703125" style="209" customWidth="1"/>
    <col min="1800" max="1800" width="12.42578125" style="209" customWidth="1"/>
    <col min="1801" max="1801" width="9.42578125" style="209" customWidth="1"/>
    <col min="1802" max="1802" width="9.140625" style="209"/>
    <col min="1803" max="1803" width="9.85546875" style="209" customWidth="1"/>
    <col min="1804" max="2048" width="9.140625" style="209"/>
    <col min="2049" max="2049" width="40.85546875" style="209" customWidth="1"/>
    <col min="2050" max="2050" width="13.42578125" style="209" customWidth="1"/>
    <col min="2051" max="2051" width="13" style="209" customWidth="1"/>
    <col min="2052" max="2052" width="11.85546875" style="209" customWidth="1"/>
    <col min="2053" max="2053" width="13.42578125" style="209" customWidth="1"/>
    <col min="2054" max="2054" width="11.85546875" style="209" customWidth="1"/>
    <col min="2055" max="2055" width="10.5703125" style="209" customWidth="1"/>
    <col min="2056" max="2056" width="12.42578125" style="209" customWidth="1"/>
    <col min="2057" max="2057" width="9.42578125" style="209" customWidth="1"/>
    <col min="2058" max="2058" width="9.140625" style="209"/>
    <col min="2059" max="2059" width="9.85546875" style="209" customWidth="1"/>
    <col min="2060" max="2304" width="9.140625" style="209"/>
    <col min="2305" max="2305" width="40.85546875" style="209" customWidth="1"/>
    <col min="2306" max="2306" width="13.42578125" style="209" customWidth="1"/>
    <col min="2307" max="2307" width="13" style="209" customWidth="1"/>
    <col min="2308" max="2308" width="11.85546875" style="209" customWidth="1"/>
    <col min="2309" max="2309" width="13.42578125" style="209" customWidth="1"/>
    <col min="2310" max="2310" width="11.85546875" style="209" customWidth="1"/>
    <col min="2311" max="2311" width="10.5703125" style="209" customWidth="1"/>
    <col min="2312" max="2312" width="12.42578125" style="209" customWidth="1"/>
    <col min="2313" max="2313" width="9.42578125" style="209" customWidth="1"/>
    <col min="2314" max="2314" width="9.140625" style="209"/>
    <col min="2315" max="2315" width="9.85546875" style="209" customWidth="1"/>
    <col min="2316" max="2560" width="9.140625" style="209"/>
    <col min="2561" max="2561" width="40.85546875" style="209" customWidth="1"/>
    <col min="2562" max="2562" width="13.42578125" style="209" customWidth="1"/>
    <col min="2563" max="2563" width="13" style="209" customWidth="1"/>
    <col min="2564" max="2564" width="11.85546875" style="209" customWidth="1"/>
    <col min="2565" max="2565" width="13.42578125" style="209" customWidth="1"/>
    <col min="2566" max="2566" width="11.85546875" style="209" customWidth="1"/>
    <col min="2567" max="2567" width="10.5703125" style="209" customWidth="1"/>
    <col min="2568" max="2568" width="12.42578125" style="209" customWidth="1"/>
    <col min="2569" max="2569" width="9.42578125" style="209" customWidth="1"/>
    <col min="2570" max="2570" width="9.140625" style="209"/>
    <col min="2571" max="2571" width="9.85546875" style="209" customWidth="1"/>
    <col min="2572" max="2816" width="9.140625" style="209"/>
    <col min="2817" max="2817" width="40.85546875" style="209" customWidth="1"/>
    <col min="2818" max="2818" width="13.42578125" style="209" customWidth="1"/>
    <col min="2819" max="2819" width="13" style="209" customWidth="1"/>
    <col min="2820" max="2820" width="11.85546875" style="209" customWidth="1"/>
    <col min="2821" max="2821" width="13.42578125" style="209" customWidth="1"/>
    <col min="2822" max="2822" width="11.85546875" style="209" customWidth="1"/>
    <col min="2823" max="2823" width="10.5703125" style="209" customWidth="1"/>
    <col min="2824" max="2824" width="12.42578125" style="209" customWidth="1"/>
    <col min="2825" max="2825" width="9.42578125" style="209" customWidth="1"/>
    <col min="2826" max="2826" width="9.140625" style="209"/>
    <col min="2827" max="2827" width="9.85546875" style="209" customWidth="1"/>
    <col min="2828" max="3072" width="9.140625" style="209"/>
    <col min="3073" max="3073" width="40.85546875" style="209" customWidth="1"/>
    <col min="3074" max="3074" width="13.42578125" style="209" customWidth="1"/>
    <col min="3075" max="3075" width="13" style="209" customWidth="1"/>
    <col min="3076" max="3076" width="11.85546875" style="209" customWidth="1"/>
    <col min="3077" max="3077" width="13.42578125" style="209" customWidth="1"/>
    <col min="3078" max="3078" width="11.85546875" style="209" customWidth="1"/>
    <col min="3079" max="3079" width="10.5703125" style="209" customWidth="1"/>
    <col min="3080" max="3080" width="12.42578125" style="209" customWidth="1"/>
    <col min="3081" max="3081" width="9.42578125" style="209" customWidth="1"/>
    <col min="3082" max="3082" width="9.140625" style="209"/>
    <col min="3083" max="3083" width="9.85546875" style="209" customWidth="1"/>
    <col min="3084" max="3328" width="9.140625" style="209"/>
    <col min="3329" max="3329" width="40.85546875" style="209" customWidth="1"/>
    <col min="3330" max="3330" width="13.42578125" style="209" customWidth="1"/>
    <col min="3331" max="3331" width="13" style="209" customWidth="1"/>
    <col min="3332" max="3332" width="11.85546875" style="209" customWidth="1"/>
    <col min="3333" max="3333" width="13.42578125" style="209" customWidth="1"/>
    <col min="3334" max="3334" width="11.85546875" style="209" customWidth="1"/>
    <col min="3335" max="3335" width="10.5703125" style="209" customWidth="1"/>
    <col min="3336" max="3336" width="12.42578125" style="209" customWidth="1"/>
    <col min="3337" max="3337" width="9.42578125" style="209" customWidth="1"/>
    <col min="3338" max="3338" width="9.140625" style="209"/>
    <col min="3339" max="3339" width="9.85546875" style="209" customWidth="1"/>
    <col min="3340" max="3584" width="9.140625" style="209"/>
    <col min="3585" max="3585" width="40.85546875" style="209" customWidth="1"/>
    <col min="3586" max="3586" width="13.42578125" style="209" customWidth="1"/>
    <col min="3587" max="3587" width="13" style="209" customWidth="1"/>
    <col min="3588" max="3588" width="11.85546875" style="209" customWidth="1"/>
    <col min="3589" max="3589" width="13.42578125" style="209" customWidth="1"/>
    <col min="3590" max="3590" width="11.85546875" style="209" customWidth="1"/>
    <col min="3591" max="3591" width="10.5703125" style="209" customWidth="1"/>
    <col min="3592" max="3592" width="12.42578125" style="209" customWidth="1"/>
    <col min="3593" max="3593" width="9.42578125" style="209" customWidth="1"/>
    <col min="3594" max="3594" width="9.140625" style="209"/>
    <col min="3595" max="3595" width="9.85546875" style="209" customWidth="1"/>
    <col min="3596" max="3840" width="9.140625" style="209"/>
    <col min="3841" max="3841" width="40.85546875" style="209" customWidth="1"/>
    <col min="3842" max="3842" width="13.42578125" style="209" customWidth="1"/>
    <col min="3843" max="3843" width="13" style="209" customWidth="1"/>
    <col min="3844" max="3844" width="11.85546875" style="209" customWidth="1"/>
    <col min="3845" max="3845" width="13.42578125" style="209" customWidth="1"/>
    <col min="3846" max="3846" width="11.85546875" style="209" customWidth="1"/>
    <col min="3847" max="3847" width="10.5703125" style="209" customWidth="1"/>
    <col min="3848" max="3848" width="12.42578125" style="209" customWidth="1"/>
    <col min="3849" max="3849" width="9.42578125" style="209" customWidth="1"/>
    <col min="3850" max="3850" width="9.140625" style="209"/>
    <col min="3851" max="3851" width="9.85546875" style="209" customWidth="1"/>
    <col min="3852" max="4096" width="9.140625" style="209"/>
    <col min="4097" max="4097" width="40.85546875" style="209" customWidth="1"/>
    <col min="4098" max="4098" width="13.42578125" style="209" customWidth="1"/>
    <col min="4099" max="4099" width="13" style="209" customWidth="1"/>
    <col min="4100" max="4100" width="11.85546875" style="209" customWidth="1"/>
    <col min="4101" max="4101" width="13.42578125" style="209" customWidth="1"/>
    <col min="4102" max="4102" width="11.85546875" style="209" customWidth="1"/>
    <col min="4103" max="4103" width="10.5703125" style="209" customWidth="1"/>
    <col min="4104" max="4104" width="12.42578125" style="209" customWidth="1"/>
    <col min="4105" max="4105" width="9.42578125" style="209" customWidth="1"/>
    <col min="4106" max="4106" width="9.140625" style="209"/>
    <col min="4107" max="4107" width="9.85546875" style="209" customWidth="1"/>
    <col min="4108" max="4352" width="9.140625" style="209"/>
    <col min="4353" max="4353" width="40.85546875" style="209" customWidth="1"/>
    <col min="4354" max="4354" width="13.42578125" style="209" customWidth="1"/>
    <col min="4355" max="4355" width="13" style="209" customWidth="1"/>
    <col min="4356" max="4356" width="11.85546875" style="209" customWidth="1"/>
    <col min="4357" max="4357" width="13.42578125" style="209" customWidth="1"/>
    <col min="4358" max="4358" width="11.85546875" style="209" customWidth="1"/>
    <col min="4359" max="4359" width="10.5703125" style="209" customWidth="1"/>
    <col min="4360" max="4360" width="12.42578125" style="209" customWidth="1"/>
    <col min="4361" max="4361" width="9.42578125" style="209" customWidth="1"/>
    <col min="4362" max="4362" width="9.140625" style="209"/>
    <col min="4363" max="4363" width="9.85546875" style="209" customWidth="1"/>
    <col min="4364" max="4608" width="9.140625" style="209"/>
    <col min="4609" max="4609" width="40.85546875" style="209" customWidth="1"/>
    <col min="4610" max="4610" width="13.42578125" style="209" customWidth="1"/>
    <col min="4611" max="4611" width="13" style="209" customWidth="1"/>
    <col min="4612" max="4612" width="11.85546875" style="209" customWidth="1"/>
    <col min="4613" max="4613" width="13.42578125" style="209" customWidth="1"/>
    <col min="4614" max="4614" width="11.85546875" style="209" customWidth="1"/>
    <col min="4615" max="4615" width="10.5703125" style="209" customWidth="1"/>
    <col min="4616" max="4616" width="12.42578125" style="209" customWidth="1"/>
    <col min="4617" max="4617" width="9.42578125" style="209" customWidth="1"/>
    <col min="4618" max="4618" width="9.140625" style="209"/>
    <col min="4619" max="4619" width="9.85546875" style="209" customWidth="1"/>
    <col min="4620" max="4864" width="9.140625" style="209"/>
    <col min="4865" max="4865" width="40.85546875" style="209" customWidth="1"/>
    <col min="4866" max="4866" width="13.42578125" style="209" customWidth="1"/>
    <col min="4867" max="4867" width="13" style="209" customWidth="1"/>
    <col min="4868" max="4868" width="11.85546875" style="209" customWidth="1"/>
    <col min="4869" max="4869" width="13.42578125" style="209" customWidth="1"/>
    <col min="4870" max="4870" width="11.85546875" style="209" customWidth="1"/>
    <col min="4871" max="4871" width="10.5703125" style="209" customWidth="1"/>
    <col min="4872" max="4872" width="12.42578125" style="209" customWidth="1"/>
    <col min="4873" max="4873" width="9.42578125" style="209" customWidth="1"/>
    <col min="4874" max="4874" width="9.140625" style="209"/>
    <col min="4875" max="4875" width="9.85546875" style="209" customWidth="1"/>
    <col min="4876" max="5120" width="9.140625" style="209"/>
    <col min="5121" max="5121" width="40.85546875" style="209" customWidth="1"/>
    <col min="5122" max="5122" width="13.42578125" style="209" customWidth="1"/>
    <col min="5123" max="5123" width="13" style="209" customWidth="1"/>
    <col min="5124" max="5124" width="11.85546875" style="209" customWidth="1"/>
    <col min="5125" max="5125" width="13.42578125" style="209" customWidth="1"/>
    <col min="5126" max="5126" width="11.85546875" style="209" customWidth="1"/>
    <col min="5127" max="5127" width="10.5703125" style="209" customWidth="1"/>
    <col min="5128" max="5128" width="12.42578125" style="209" customWidth="1"/>
    <col min="5129" max="5129" width="9.42578125" style="209" customWidth="1"/>
    <col min="5130" max="5130" width="9.140625" style="209"/>
    <col min="5131" max="5131" width="9.85546875" style="209" customWidth="1"/>
    <col min="5132" max="5376" width="9.140625" style="209"/>
    <col min="5377" max="5377" width="40.85546875" style="209" customWidth="1"/>
    <col min="5378" max="5378" width="13.42578125" style="209" customWidth="1"/>
    <col min="5379" max="5379" width="13" style="209" customWidth="1"/>
    <col min="5380" max="5380" width="11.85546875" style="209" customWidth="1"/>
    <col min="5381" max="5381" width="13.42578125" style="209" customWidth="1"/>
    <col min="5382" max="5382" width="11.85546875" style="209" customWidth="1"/>
    <col min="5383" max="5383" width="10.5703125" style="209" customWidth="1"/>
    <col min="5384" max="5384" width="12.42578125" style="209" customWidth="1"/>
    <col min="5385" max="5385" width="9.42578125" style="209" customWidth="1"/>
    <col min="5386" max="5386" width="9.140625" style="209"/>
    <col min="5387" max="5387" width="9.85546875" style="209" customWidth="1"/>
    <col min="5388" max="5632" width="9.140625" style="209"/>
    <col min="5633" max="5633" width="40.85546875" style="209" customWidth="1"/>
    <col min="5634" max="5634" width="13.42578125" style="209" customWidth="1"/>
    <col min="5635" max="5635" width="13" style="209" customWidth="1"/>
    <col min="5636" max="5636" width="11.85546875" style="209" customWidth="1"/>
    <col min="5637" max="5637" width="13.42578125" style="209" customWidth="1"/>
    <col min="5638" max="5638" width="11.85546875" style="209" customWidth="1"/>
    <col min="5639" max="5639" width="10.5703125" style="209" customWidth="1"/>
    <col min="5640" max="5640" width="12.42578125" style="209" customWidth="1"/>
    <col min="5641" max="5641" width="9.42578125" style="209" customWidth="1"/>
    <col min="5642" max="5642" width="9.140625" style="209"/>
    <col min="5643" max="5643" width="9.85546875" style="209" customWidth="1"/>
    <col min="5644" max="5888" width="9.140625" style="209"/>
    <col min="5889" max="5889" width="40.85546875" style="209" customWidth="1"/>
    <col min="5890" max="5890" width="13.42578125" style="209" customWidth="1"/>
    <col min="5891" max="5891" width="13" style="209" customWidth="1"/>
    <col min="5892" max="5892" width="11.85546875" style="209" customWidth="1"/>
    <col min="5893" max="5893" width="13.42578125" style="209" customWidth="1"/>
    <col min="5894" max="5894" width="11.85546875" style="209" customWidth="1"/>
    <col min="5895" max="5895" width="10.5703125" style="209" customWidth="1"/>
    <col min="5896" max="5896" width="12.42578125" style="209" customWidth="1"/>
    <col min="5897" max="5897" width="9.42578125" style="209" customWidth="1"/>
    <col min="5898" max="5898" width="9.140625" style="209"/>
    <col min="5899" max="5899" width="9.85546875" style="209" customWidth="1"/>
    <col min="5900" max="6144" width="9.140625" style="209"/>
    <col min="6145" max="6145" width="40.85546875" style="209" customWidth="1"/>
    <col min="6146" max="6146" width="13.42578125" style="209" customWidth="1"/>
    <col min="6147" max="6147" width="13" style="209" customWidth="1"/>
    <col min="6148" max="6148" width="11.85546875" style="209" customWidth="1"/>
    <col min="6149" max="6149" width="13.42578125" style="209" customWidth="1"/>
    <col min="6150" max="6150" width="11.85546875" style="209" customWidth="1"/>
    <col min="6151" max="6151" width="10.5703125" style="209" customWidth="1"/>
    <col min="6152" max="6152" width="12.42578125" style="209" customWidth="1"/>
    <col min="6153" max="6153" width="9.42578125" style="209" customWidth="1"/>
    <col min="6154" max="6154" width="9.140625" style="209"/>
    <col min="6155" max="6155" width="9.85546875" style="209" customWidth="1"/>
    <col min="6156" max="6400" width="9.140625" style="209"/>
    <col min="6401" max="6401" width="40.85546875" style="209" customWidth="1"/>
    <col min="6402" max="6402" width="13.42578125" style="209" customWidth="1"/>
    <col min="6403" max="6403" width="13" style="209" customWidth="1"/>
    <col min="6404" max="6404" width="11.85546875" style="209" customWidth="1"/>
    <col min="6405" max="6405" width="13.42578125" style="209" customWidth="1"/>
    <col min="6406" max="6406" width="11.85546875" style="209" customWidth="1"/>
    <col min="6407" max="6407" width="10.5703125" style="209" customWidth="1"/>
    <col min="6408" max="6408" width="12.42578125" style="209" customWidth="1"/>
    <col min="6409" max="6409" width="9.42578125" style="209" customWidth="1"/>
    <col min="6410" max="6410" width="9.140625" style="209"/>
    <col min="6411" max="6411" width="9.85546875" style="209" customWidth="1"/>
    <col min="6412" max="6656" width="9.140625" style="209"/>
    <col min="6657" max="6657" width="40.85546875" style="209" customWidth="1"/>
    <col min="6658" max="6658" width="13.42578125" style="209" customWidth="1"/>
    <col min="6659" max="6659" width="13" style="209" customWidth="1"/>
    <col min="6660" max="6660" width="11.85546875" style="209" customWidth="1"/>
    <col min="6661" max="6661" width="13.42578125" style="209" customWidth="1"/>
    <col min="6662" max="6662" width="11.85546875" style="209" customWidth="1"/>
    <col min="6663" max="6663" width="10.5703125" style="209" customWidth="1"/>
    <col min="6664" max="6664" width="12.42578125" style="209" customWidth="1"/>
    <col min="6665" max="6665" width="9.42578125" style="209" customWidth="1"/>
    <col min="6666" max="6666" width="9.140625" style="209"/>
    <col min="6667" max="6667" width="9.85546875" style="209" customWidth="1"/>
    <col min="6668" max="6912" width="9.140625" style="209"/>
    <col min="6913" max="6913" width="40.85546875" style="209" customWidth="1"/>
    <col min="6914" max="6914" width="13.42578125" style="209" customWidth="1"/>
    <col min="6915" max="6915" width="13" style="209" customWidth="1"/>
    <col min="6916" max="6916" width="11.85546875" style="209" customWidth="1"/>
    <col min="6917" max="6917" width="13.42578125" style="209" customWidth="1"/>
    <col min="6918" max="6918" width="11.85546875" style="209" customWidth="1"/>
    <col min="6919" max="6919" width="10.5703125" style="209" customWidth="1"/>
    <col min="6920" max="6920" width="12.42578125" style="209" customWidth="1"/>
    <col min="6921" max="6921" width="9.42578125" style="209" customWidth="1"/>
    <col min="6922" max="6922" width="9.140625" style="209"/>
    <col min="6923" max="6923" width="9.85546875" style="209" customWidth="1"/>
    <col min="6924" max="7168" width="9.140625" style="209"/>
    <col min="7169" max="7169" width="40.85546875" style="209" customWidth="1"/>
    <col min="7170" max="7170" width="13.42578125" style="209" customWidth="1"/>
    <col min="7171" max="7171" width="13" style="209" customWidth="1"/>
    <col min="7172" max="7172" width="11.85546875" style="209" customWidth="1"/>
    <col min="7173" max="7173" width="13.42578125" style="209" customWidth="1"/>
    <col min="7174" max="7174" width="11.85546875" style="209" customWidth="1"/>
    <col min="7175" max="7175" width="10.5703125" style="209" customWidth="1"/>
    <col min="7176" max="7176" width="12.42578125" style="209" customWidth="1"/>
    <col min="7177" max="7177" width="9.42578125" style="209" customWidth="1"/>
    <col min="7178" max="7178" width="9.140625" style="209"/>
    <col min="7179" max="7179" width="9.85546875" style="209" customWidth="1"/>
    <col min="7180" max="7424" width="9.140625" style="209"/>
    <col min="7425" max="7425" width="40.85546875" style="209" customWidth="1"/>
    <col min="7426" max="7426" width="13.42578125" style="209" customWidth="1"/>
    <col min="7427" max="7427" width="13" style="209" customWidth="1"/>
    <col min="7428" max="7428" width="11.85546875" style="209" customWidth="1"/>
    <col min="7429" max="7429" width="13.42578125" style="209" customWidth="1"/>
    <col min="7430" max="7430" width="11.85546875" style="209" customWidth="1"/>
    <col min="7431" max="7431" width="10.5703125" style="209" customWidth="1"/>
    <col min="7432" max="7432" width="12.42578125" style="209" customWidth="1"/>
    <col min="7433" max="7433" width="9.42578125" style="209" customWidth="1"/>
    <col min="7434" max="7434" width="9.140625" style="209"/>
    <col min="7435" max="7435" width="9.85546875" style="209" customWidth="1"/>
    <col min="7436" max="7680" width="9.140625" style="209"/>
    <col min="7681" max="7681" width="40.85546875" style="209" customWidth="1"/>
    <col min="7682" max="7682" width="13.42578125" style="209" customWidth="1"/>
    <col min="7683" max="7683" width="13" style="209" customWidth="1"/>
    <col min="7684" max="7684" width="11.85546875" style="209" customWidth="1"/>
    <col min="7685" max="7685" width="13.42578125" style="209" customWidth="1"/>
    <col min="7686" max="7686" width="11.85546875" style="209" customWidth="1"/>
    <col min="7687" max="7687" width="10.5703125" style="209" customWidth="1"/>
    <col min="7688" max="7688" width="12.42578125" style="209" customWidth="1"/>
    <col min="7689" max="7689" width="9.42578125" style="209" customWidth="1"/>
    <col min="7690" max="7690" width="9.140625" style="209"/>
    <col min="7691" max="7691" width="9.85546875" style="209" customWidth="1"/>
    <col min="7692" max="7936" width="9.140625" style="209"/>
    <col min="7937" max="7937" width="40.85546875" style="209" customWidth="1"/>
    <col min="7938" max="7938" width="13.42578125" style="209" customWidth="1"/>
    <col min="7939" max="7939" width="13" style="209" customWidth="1"/>
    <col min="7940" max="7940" width="11.85546875" style="209" customWidth="1"/>
    <col min="7941" max="7941" width="13.42578125" style="209" customWidth="1"/>
    <col min="7942" max="7942" width="11.85546875" style="209" customWidth="1"/>
    <col min="7943" max="7943" width="10.5703125" style="209" customWidth="1"/>
    <col min="7944" max="7944" width="12.42578125" style="209" customWidth="1"/>
    <col min="7945" max="7945" width="9.42578125" style="209" customWidth="1"/>
    <col min="7946" max="7946" width="9.140625" style="209"/>
    <col min="7947" max="7947" width="9.85546875" style="209" customWidth="1"/>
    <col min="7948" max="8192" width="9.140625" style="209"/>
    <col min="8193" max="8193" width="40.85546875" style="209" customWidth="1"/>
    <col min="8194" max="8194" width="13.42578125" style="209" customWidth="1"/>
    <col min="8195" max="8195" width="13" style="209" customWidth="1"/>
    <col min="8196" max="8196" width="11.85546875" style="209" customWidth="1"/>
    <col min="8197" max="8197" width="13.42578125" style="209" customWidth="1"/>
    <col min="8198" max="8198" width="11.85546875" style="209" customWidth="1"/>
    <col min="8199" max="8199" width="10.5703125" style="209" customWidth="1"/>
    <col min="8200" max="8200" width="12.42578125" style="209" customWidth="1"/>
    <col min="8201" max="8201" width="9.42578125" style="209" customWidth="1"/>
    <col min="8202" max="8202" width="9.140625" style="209"/>
    <col min="8203" max="8203" width="9.85546875" style="209" customWidth="1"/>
    <col min="8204" max="8448" width="9.140625" style="209"/>
    <col min="8449" max="8449" width="40.85546875" style="209" customWidth="1"/>
    <col min="8450" max="8450" width="13.42578125" style="209" customWidth="1"/>
    <col min="8451" max="8451" width="13" style="209" customWidth="1"/>
    <col min="8452" max="8452" width="11.85546875" style="209" customWidth="1"/>
    <col min="8453" max="8453" width="13.42578125" style="209" customWidth="1"/>
    <col min="8454" max="8454" width="11.85546875" style="209" customWidth="1"/>
    <col min="8455" max="8455" width="10.5703125" style="209" customWidth="1"/>
    <col min="8456" max="8456" width="12.42578125" style="209" customWidth="1"/>
    <col min="8457" max="8457" width="9.42578125" style="209" customWidth="1"/>
    <col min="8458" max="8458" width="9.140625" style="209"/>
    <col min="8459" max="8459" width="9.85546875" style="209" customWidth="1"/>
    <col min="8460" max="8704" width="9.140625" style="209"/>
    <col min="8705" max="8705" width="40.85546875" style="209" customWidth="1"/>
    <col min="8706" max="8706" width="13.42578125" style="209" customWidth="1"/>
    <col min="8707" max="8707" width="13" style="209" customWidth="1"/>
    <col min="8708" max="8708" width="11.85546875" style="209" customWidth="1"/>
    <col min="8709" max="8709" width="13.42578125" style="209" customWidth="1"/>
    <col min="8710" max="8710" width="11.85546875" style="209" customWidth="1"/>
    <col min="8711" max="8711" width="10.5703125" style="209" customWidth="1"/>
    <col min="8712" max="8712" width="12.42578125" style="209" customWidth="1"/>
    <col min="8713" max="8713" width="9.42578125" style="209" customWidth="1"/>
    <col min="8714" max="8714" width="9.140625" style="209"/>
    <col min="8715" max="8715" width="9.85546875" style="209" customWidth="1"/>
    <col min="8716" max="8960" width="9.140625" style="209"/>
    <col min="8961" max="8961" width="40.85546875" style="209" customWidth="1"/>
    <col min="8962" max="8962" width="13.42578125" style="209" customWidth="1"/>
    <col min="8963" max="8963" width="13" style="209" customWidth="1"/>
    <col min="8964" max="8964" width="11.85546875" style="209" customWidth="1"/>
    <col min="8965" max="8965" width="13.42578125" style="209" customWidth="1"/>
    <col min="8966" max="8966" width="11.85546875" style="209" customWidth="1"/>
    <col min="8967" max="8967" width="10.5703125" style="209" customWidth="1"/>
    <col min="8968" max="8968" width="12.42578125" style="209" customWidth="1"/>
    <col min="8969" max="8969" width="9.42578125" style="209" customWidth="1"/>
    <col min="8970" max="8970" width="9.140625" style="209"/>
    <col min="8971" max="8971" width="9.85546875" style="209" customWidth="1"/>
    <col min="8972" max="9216" width="9.140625" style="209"/>
    <col min="9217" max="9217" width="40.85546875" style="209" customWidth="1"/>
    <col min="9218" max="9218" width="13.42578125" style="209" customWidth="1"/>
    <col min="9219" max="9219" width="13" style="209" customWidth="1"/>
    <col min="9220" max="9220" width="11.85546875" style="209" customWidth="1"/>
    <col min="9221" max="9221" width="13.42578125" style="209" customWidth="1"/>
    <col min="9222" max="9222" width="11.85546875" style="209" customWidth="1"/>
    <col min="9223" max="9223" width="10.5703125" style="209" customWidth="1"/>
    <col min="9224" max="9224" width="12.42578125" style="209" customWidth="1"/>
    <col min="9225" max="9225" width="9.42578125" style="209" customWidth="1"/>
    <col min="9226" max="9226" width="9.140625" style="209"/>
    <col min="9227" max="9227" width="9.85546875" style="209" customWidth="1"/>
    <col min="9228" max="9472" width="9.140625" style="209"/>
    <col min="9473" max="9473" width="40.85546875" style="209" customWidth="1"/>
    <col min="9474" max="9474" width="13.42578125" style="209" customWidth="1"/>
    <col min="9475" max="9475" width="13" style="209" customWidth="1"/>
    <col min="9476" max="9476" width="11.85546875" style="209" customWidth="1"/>
    <col min="9477" max="9477" width="13.42578125" style="209" customWidth="1"/>
    <col min="9478" max="9478" width="11.85546875" style="209" customWidth="1"/>
    <col min="9479" max="9479" width="10.5703125" style="209" customWidth="1"/>
    <col min="9480" max="9480" width="12.42578125" style="209" customWidth="1"/>
    <col min="9481" max="9481" width="9.42578125" style="209" customWidth="1"/>
    <col min="9482" max="9482" width="9.140625" style="209"/>
    <col min="9483" max="9483" width="9.85546875" style="209" customWidth="1"/>
    <col min="9484" max="9728" width="9.140625" style="209"/>
    <col min="9729" max="9729" width="40.85546875" style="209" customWidth="1"/>
    <col min="9730" max="9730" width="13.42578125" style="209" customWidth="1"/>
    <col min="9731" max="9731" width="13" style="209" customWidth="1"/>
    <col min="9732" max="9732" width="11.85546875" style="209" customWidth="1"/>
    <col min="9733" max="9733" width="13.42578125" style="209" customWidth="1"/>
    <col min="9734" max="9734" width="11.85546875" style="209" customWidth="1"/>
    <col min="9735" max="9735" width="10.5703125" style="209" customWidth="1"/>
    <col min="9736" max="9736" width="12.42578125" style="209" customWidth="1"/>
    <col min="9737" max="9737" width="9.42578125" style="209" customWidth="1"/>
    <col min="9738" max="9738" width="9.140625" style="209"/>
    <col min="9739" max="9739" width="9.85546875" style="209" customWidth="1"/>
    <col min="9740" max="9984" width="9.140625" style="209"/>
    <col min="9985" max="9985" width="40.85546875" style="209" customWidth="1"/>
    <col min="9986" max="9986" width="13.42578125" style="209" customWidth="1"/>
    <col min="9987" max="9987" width="13" style="209" customWidth="1"/>
    <col min="9988" max="9988" width="11.85546875" style="209" customWidth="1"/>
    <col min="9989" max="9989" width="13.42578125" style="209" customWidth="1"/>
    <col min="9990" max="9990" width="11.85546875" style="209" customWidth="1"/>
    <col min="9991" max="9991" width="10.5703125" style="209" customWidth="1"/>
    <col min="9992" max="9992" width="12.42578125" style="209" customWidth="1"/>
    <col min="9993" max="9993" width="9.42578125" style="209" customWidth="1"/>
    <col min="9994" max="9994" width="9.140625" style="209"/>
    <col min="9995" max="9995" width="9.85546875" style="209" customWidth="1"/>
    <col min="9996" max="10240" width="9.140625" style="209"/>
    <col min="10241" max="10241" width="40.85546875" style="209" customWidth="1"/>
    <col min="10242" max="10242" width="13.42578125" style="209" customWidth="1"/>
    <col min="10243" max="10243" width="13" style="209" customWidth="1"/>
    <col min="10244" max="10244" width="11.85546875" style="209" customWidth="1"/>
    <col min="10245" max="10245" width="13.42578125" style="209" customWidth="1"/>
    <col min="10246" max="10246" width="11.85546875" style="209" customWidth="1"/>
    <col min="10247" max="10247" width="10.5703125" style="209" customWidth="1"/>
    <col min="10248" max="10248" width="12.42578125" style="209" customWidth="1"/>
    <col min="10249" max="10249" width="9.42578125" style="209" customWidth="1"/>
    <col min="10250" max="10250" width="9.140625" style="209"/>
    <col min="10251" max="10251" width="9.85546875" style="209" customWidth="1"/>
    <col min="10252" max="10496" width="9.140625" style="209"/>
    <col min="10497" max="10497" width="40.85546875" style="209" customWidth="1"/>
    <col min="10498" max="10498" width="13.42578125" style="209" customWidth="1"/>
    <col min="10499" max="10499" width="13" style="209" customWidth="1"/>
    <col min="10500" max="10500" width="11.85546875" style="209" customWidth="1"/>
    <col min="10501" max="10501" width="13.42578125" style="209" customWidth="1"/>
    <col min="10502" max="10502" width="11.85546875" style="209" customWidth="1"/>
    <col min="10503" max="10503" width="10.5703125" style="209" customWidth="1"/>
    <col min="10504" max="10504" width="12.42578125" style="209" customWidth="1"/>
    <col min="10505" max="10505" width="9.42578125" style="209" customWidth="1"/>
    <col min="10506" max="10506" width="9.140625" style="209"/>
    <col min="10507" max="10507" width="9.85546875" style="209" customWidth="1"/>
    <col min="10508" max="10752" width="9.140625" style="209"/>
    <col min="10753" max="10753" width="40.85546875" style="209" customWidth="1"/>
    <col min="10754" max="10754" width="13.42578125" style="209" customWidth="1"/>
    <col min="10755" max="10755" width="13" style="209" customWidth="1"/>
    <col min="10756" max="10756" width="11.85546875" style="209" customWidth="1"/>
    <col min="10757" max="10757" width="13.42578125" style="209" customWidth="1"/>
    <col min="10758" max="10758" width="11.85546875" style="209" customWidth="1"/>
    <col min="10759" max="10759" width="10.5703125" style="209" customWidth="1"/>
    <col min="10760" max="10760" width="12.42578125" style="209" customWidth="1"/>
    <col min="10761" max="10761" width="9.42578125" style="209" customWidth="1"/>
    <col min="10762" max="10762" width="9.140625" style="209"/>
    <col min="10763" max="10763" width="9.85546875" style="209" customWidth="1"/>
    <col min="10764" max="11008" width="9.140625" style="209"/>
    <col min="11009" max="11009" width="40.85546875" style="209" customWidth="1"/>
    <col min="11010" max="11010" width="13.42578125" style="209" customWidth="1"/>
    <col min="11011" max="11011" width="13" style="209" customWidth="1"/>
    <col min="11012" max="11012" width="11.85546875" style="209" customWidth="1"/>
    <col min="11013" max="11013" width="13.42578125" style="209" customWidth="1"/>
    <col min="11014" max="11014" width="11.85546875" style="209" customWidth="1"/>
    <col min="11015" max="11015" width="10.5703125" style="209" customWidth="1"/>
    <col min="11016" max="11016" width="12.42578125" style="209" customWidth="1"/>
    <col min="11017" max="11017" width="9.42578125" style="209" customWidth="1"/>
    <col min="11018" max="11018" width="9.140625" style="209"/>
    <col min="11019" max="11019" width="9.85546875" style="209" customWidth="1"/>
    <col min="11020" max="11264" width="9.140625" style="209"/>
    <col min="11265" max="11265" width="40.85546875" style="209" customWidth="1"/>
    <col min="11266" max="11266" width="13.42578125" style="209" customWidth="1"/>
    <col min="11267" max="11267" width="13" style="209" customWidth="1"/>
    <col min="11268" max="11268" width="11.85546875" style="209" customWidth="1"/>
    <col min="11269" max="11269" width="13.42578125" style="209" customWidth="1"/>
    <col min="11270" max="11270" width="11.85546875" style="209" customWidth="1"/>
    <col min="11271" max="11271" width="10.5703125" style="209" customWidth="1"/>
    <col min="11272" max="11272" width="12.42578125" style="209" customWidth="1"/>
    <col min="11273" max="11273" width="9.42578125" style="209" customWidth="1"/>
    <col min="11274" max="11274" width="9.140625" style="209"/>
    <col min="11275" max="11275" width="9.85546875" style="209" customWidth="1"/>
    <col min="11276" max="11520" width="9.140625" style="209"/>
    <col min="11521" max="11521" width="40.85546875" style="209" customWidth="1"/>
    <col min="11522" max="11522" width="13.42578125" style="209" customWidth="1"/>
    <col min="11523" max="11523" width="13" style="209" customWidth="1"/>
    <col min="11524" max="11524" width="11.85546875" style="209" customWidth="1"/>
    <col min="11525" max="11525" width="13.42578125" style="209" customWidth="1"/>
    <col min="11526" max="11526" width="11.85546875" style="209" customWidth="1"/>
    <col min="11527" max="11527" width="10.5703125" style="209" customWidth="1"/>
    <col min="11528" max="11528" width="12.42578125" style="209" customWidth="1"/>
    <col min="11529" max="11529" width="9.42578125" style="209" customWidth="1"/>
    <col min="11530" max="11530" width="9.140625" style="209"/>
    <col min="11531" max="11531" width="9.85546875" style="209" customWidth="1"/>
    <col min="11532" max="11776" width="9.140625" style="209"/>
    <col min="11777" max="11777" width="40.85546875" style="209" customWidth="1"/>
    <col min="11778" max="11778" width="13.42578125" style="209" customWidth="1"/>
    <col min="11779" max="11779" width="13" style="209" customWidth="1"/>
    <col min="11780" max="11780" width="11.85546875" style="209" customWidth="1"/>
    <col min="11781" max="11781" width="13.42578125" style="209" customWidth="1"/>
    <col min="11782" max="11782" width="11.85546875" style="209" customWidth="1"/>
    <col min="11783" max="11783" width="10.5703125" style="209" customWidth="1"/>
    <col min="11784" max="11784" width="12.42578125" style="209" customWidth="1"/>
    <col min="11785" max="11785" width="9.42578125" style="209" customWidth="1"/>
    <col min="11786" max="11786" width="9.140625" style="209"/>
    <col min="11787" max="11787" width="9.85546875" style="209" customWidth="1"/>
    <col min="11788" max="12032" width="9.140625" style="209"/>
    <col min="12033" max="12033" width="40.85546875" style="209" customWidth="1"/>
    <col min="12034" max="12034" width="13.42578125" style="209" customWidth="1"/>
    <col min="12035" max="12035" width="13" style="209" customWidth="1"/>
    <col min="12036" max="12036" width="11.85546875" style="209" customWidth="1"/>
    <col min="12037" max="12037" width="13.42578125" style="209" customWidth="1"/>
    <col min="12038" max="12038" width="11.85546875" style="209" customWidth="1"/>
    <col min="12039" max="12039" width="10.5703125" style="209" customWidth="1"/>
    <col min="12040" max="12040" width="12.42578125" style="209" customWidth="1"/>
    <col min="12041" max="12041" width="9.42578125" style="209" customWidth="1"/>
    <col min="12042" max="12042" width="9.140625" style="209"/>
    <col min="12043" max="12043" width="9.85546875" style="209" customWidth="1"/>
    <col min="12044" max="12288" width="9.140625" style="209"/>
    <col min="12289" max="12289" width="40.85546875" style="209" customWidth="1"/>
    <col min="12290" max="12290" width="13.42578125" style="209" customWidth="1"/>
    <col min="12291" max="12291" width="13" style="209" customWidth="1"/>
    <col min="12292" max="12292" width="11.85546875" style="209" customWidth="1"/>
    <col min="12293" max="12293" width="13.42578125" style="209" customWidth="1"/>
    <col min="12294" max="12294" width="11.85546875" style="209" customWidth="1"/>
    <col min="12295" max="12295" width="10.5703125" style="209" customWidth="1"/>
    <col min="12296" max="12296" width="12.42578125" style="209" customWidth="1"/>
    <col min="12297" max="12297" width="9.42578125" style="209" customWidth="1"/>
    <col min="12298" max="12298" width="9.140625" style="209"/>
    <col min="12299" max="12299" width="9.85546875" style="209" customWidth="1"/>
    <col min="12300" max="12544" width="9.140625" style="209"/>
    <col min="12545" max="12545" width="40.85546875" style="209" customWidth="1"/>
    <col min="12546" max="12546" width="13.42578125" style="209" customWidth="1"/>
    <col min="12547" max="12547" width="13" style="209" customWidth="1"/>
    <col min="12548" max="12548" width="11.85546875" style="209" customWidth="1"/>
    <col min="12549" max="12549" width="13.42578125" style="209" customWidth="1"/>
    <col min="12550" max="12550" width="11.85546875" style="209" customWidth="1"/>
    <col min="12551" max="12551" width="10.5703125" style="209" customWidth="1"/>
    <col min="12552" max="12552" width="12.42578125" style="209" customWidth="1"/>
    <col min="12553" max="12553" width="9.42578125" style="209" customWidth="1"/>
    <col min="12554" max="12554" width="9.140625" style="209"/>
    <col min="12555" max="12555" width="9.85546875" style="209" customWidth="1"/>
    <col min="12556" max="12800" width="9.140625" style="209"/>
    <col min="12801" max="12801" width="40.85546875" style="209" customWidth="1"/>
    <col min="12802" max="12802" width="13.42578125" style="209" customWidth="1"/>
    <col min="12803" max="12803" width="13" style="209" customWidth="1"/>
    <col min="12804" max="12804" width="11.85546875" style="209" customWidth="1"/>
    <col min="12805" max="12805" width="13.42578125" style="209" customWidth="1"/>
    <col min="12806" max="12806" width="11.85546875" style="209" customWidth="1"/>
    <col min="12807" max="12807" width="10.5703125" style="209" customWidth="1"/>
    <col min="12808" max="12808" width="12.42578125" style="209" customWidth="1"/>
    <col min="12809" max="12809" width="9.42578125" style="209" customWidth="1"/>
    <col min="12810" max="12810" width="9.140625" style="209"/>
    <col min="12811" max="12811" width="9.85546875" style="209" customWidth="1"/>
    <col min="12812" max="13056" width="9.140625" style="209"/>
    <col min="13057" max="13057" width="40.85546875" style="209" customWidth="1"/>
    <col min="13058" max="13058" width="13.42578125" style="209" customWidth="1"/>
    <col min="13059" max="13059" width="13" style="209" customWidth="1"/>
    <col min="13060" max="13060" width="11.85546875" style="209" customWidth="1"/>
    <col min="13061" max="13061" width="13.42578125" style="209" customWidth="1"/>
    <col min="13062" max="13062" width="11.85546875" style="209" customWidth="1"/>
    <col min="13063" max="13063" width="10.5703125" style="209" customWidth="1"/>
    <col min="13064" max="13064" width="12.42578125" style="209" customWidth="1"/>
    <col min="13065" max="13065" width="9.42578125" style="209" customWidth="1"/>
    <col min="13066" max="13066" width="9.140625" style="209"/>
    <col min="13067" max="13067" width="9.85546875" style="209" customWidth="1"/>
    <col min="13068" max="13312" width="9.140625" style="209"/>
    <col min="13313" max="13313" width="40.85546875" style="209" customWidth="1"/>
    <col min="13314" max="13314" width="13.42578125" style="209" customWidth="1"/>
    <col min="13315" max="13315" width="13" style="209" customWidth="1"/>
    <col min="13316" max="13316" width="11.85546875" style="209" customWidth="1"/>
    <col min="13317" max="13317" width="13.42578125" style="209" customWidth="1"/>
    <col min="13318" max="13318" width="11.85546875" style="209" customWidth="1"/>
    <col min="13319" max="13319" width="10.5703125" style="209" customWidth="1"/>
    <col min="13320" max="13320" width="12.42578125" style="209" customWidth="1"/>
    <col min="13321" max="13321" width="9.42578125" style="209" customWidth="1"/>
    <col min="13322" max="13322" width="9.140625" style="209"/>
    <col min="13323" max="13323" width="9.85546875" style="209" customWidth="1"/>
    <col min="13324" max="13568" width="9.140625" style="209"/>
    <col min="13569" max="13569" width="40.85546875" style="209" customWidth="1"/>
    <col min="13570" max="13570" width="13.42578125" style="209" customWidth="1"/>
    <col min="13571" max="13571" width="13" style="209" customWidth="1"/>
    <col min="13572" max="13572" width="11.85546875" style="209" customWidth="1"/>
    <col min="13573" max="13573" width="13.42578125" style="209" customWidth="1"/>
    <col min="13574" max="13574" width="11.85546875" style="209" customWidth="1"/>
    <col min="13575" max="13575" width="10.5703125" style="209" customWidth="1"/>
    <col min="13576" max="13576" width="12.42578125" style="209" customWidth="1"/>
    <col min="13577" max="13577" width="9.42578125" style="209" customWidth="1"/>
    <col min="13578" max="13578" width="9.140625" style="209"/>
    <col min="13579" max="13579" width="9.85546875" style="209" customWidth="1"/>
    <col min="13580" max="13824" width="9.140625" style="209"/>
    <col min="13825" max="13825" width="40.85546875" style="209" customWidth="1"/>
    <col min="13826" max="13826" width="13.42578125" style="209" customWidth="1"/>
    <col min="13827" max="13827" width="13" style="209" customWidth="1"/>
    <col min="13828" max="13828" width="11.85546875" style="209" customWidth="1"/>
    <col min="13829" max="13829" width="13.42578125" style="209" customWidth="1"/>
    <col min="13830" max="13830" width="11.85546875" style="209" customWidth="1"/>
    <col min="13831" max="13831" width="10.5703125" style="209" customWidth="1"/>
    <col min="13832" max="13832" width="12.42578125" style="209" customWidth="1"/>
    <col min="13833" max="13833" width="9.42578125" style="209" customWidth="1"/>
    <col min="13834" max="13834" width="9.140625" style="209"/>
    <col min="13835" max="13835" width="9.85546875" style="209" customWidth="1"/>
    <col min="13836" max="14080" width="9.140625" style="209"/>
    <col min="14081" max="14081" width="40.85546875" style="209" customWidth="1"/>
    <col min="14082" max="14082" width="13.42578125" style="209" customWidth="1"/>
    <col min="14083" max="14083" width="13" style="209" customWidth="1"/>
    <col min="14084" max="14084" width="11.85546875" style="209" customWidth="1"/>
    <col min="14085" max="14085" width="13.42578125" style="209" customWidth="1"/>
    <col min="14086" max="14086" width="11.85546875" style="209" customWidth="1"/>
    <col min="14087" max="14087" width="10.5703125" style="209" customWidth="1"/>
    <col min="14088" max="14088" width="12.42578125" style="209" customWidth="1"/>
    <col min="14089" max="14089" width="9.42578125" style="209" customWidth="1"/>
    <col min="14090" max="14090" width="9.140625" style="209"/>
    <col min="14091" max="14091" width="9.85546875" style="209" customWidth="1"/>
    <col min="14092" max="14336" width="9.140625" style="209"/>
    <col min="14337" max="14337" width="40.85546875" style="209" customWidth="1"/>
    <col min="14338" max="14338" width="13.42578125" style="209" customWidth="1"/>
    <col min="14339" max="14339" width="13" style="209" customWidth="1"/>
    <col min="14340" max="14340" width="11.85546875" style="209" customWidth="1"/>
    <col min="14341" max="14341" width="13.42578125" style="209" customWidth="1"/>
    <col min="14342" max="14342" width="11.85546875" style="209" customWidth="1"/>
    <col min="14343" max="14343" width="10.5703125" style="209" customWidth="1"/>
    <col min="14344" max="14344" width="12.42578125" style="209" customWidth="1"/>
    <col min="14345" max="14345" width="9.42578125" style="209" customWidth="1"/>
    <col min="14346" max="14346" width="9.140625" style="209"/>
    <col min="14347" max="14347" width="9.85546875" style="209" customWidth="1"/>
    <col min="14348" max="14592" width="9.140625" style="209"/>
    <col min="14593" max="14593" width="40.85546875" style="209" customWidth="1"/>
    <col min="14594" max="14594" width="13.42578125" style="209" customWidth="1"/>
    <col min="14595" max="14595" width="13" style="209" customWidth="1"/>
    <col min="14596" max="14596" width="11.85546875" style="209" customWidth="1"/>
    <col min="14597" max="14597" width="13.42578125" style="209" customWidth="1"/>
    <col min="14598" max="14598" width="11.85546875" style="209" customWidth="1"/>
    <col min="14599" max="14599" width="10.5703125" style="209" customWidth="1"/>
    <col min="14600" max="14600" width="12.42578125" style="209" customWidth="1"/>
    <col min="14601" max="14601" width="9.42578125" style="209" customWidth="1"/>
    <col min="14602" max="14602" width="9.140625" style="209"/>
    <col min="14603" max="14603" width="9.85546875" style="209" customWidth="1"/>
    <col min="14604" max="14848" width="9.140625" style="209"/>
    <col min="14849" max="14849" width="40.85546875" style="209" customWidth="1"/>
    <col min="14850" max="14850" width="13.42578125" style="209" customWidth="1"/>
    <col min="14851" max="14851" width="13" style="209" customWidth="1"/>
    <col min="14852" max="14852" width="11.85546875" style="209" customWidth="1"/>
    <col min="14853" max="14853" width="13.42578125" style="209" customWidth="1"/>
    <col min="14854" max="14854" width="11.85546875" style="209" customWidth="1"/>
    <col min="14855" max="14855" width="10.5703125" style="209" customWidth="1"/>
    <col min="14856" max="14856" width="12.42578125" style="209" customWidth="1"/>
    <col min="14857" max="14857" width="9.42578125" style="209" customWidth="1"/>
    <col min="14858" max="14858" width="9.140625" style="209"/>
    <col min="14859" max="14859" width="9.85546875" style="209" customWidth="1"/>
    <col min="14860" max="15104" width="9.140625" style="209"/>
    <col min="15105" max="15105" width="40.85546875" style="209" customWidth="1"/>
    <col min="15106" max="15106" width="13.42578125" style="209" customWidth="1"/>
    <col min="15107" max="15107" width="13" style="209" customWidth="1"/>
    <col min="15108" max="15108" width="11.85546875" style="209" customWidth="1"/>
    <col min="15109" max="15109" width="13.42578125" style="209" customWidth="1"/>
    <col min="15110" max="15110" width="11.85546875" style="209" customWidth="1"/>
    <col min="15111" max="15111" width="10.5703125" style="209" customWidth="1"/>
    <col min="15112" max="15112" width="12.42578125" style="209" customWidth="1"/>
    <col min="15113" max="15113" width="9.42578125" style="209" customWidth="1"/>
    <col min="15114" max="15114" width="9.140625" style="209"/>
    <col min="15115" max="15115" width="9.85546875" style="209" customWidth="1"/>
    <col min="15116" max="15360" width="9.140625" style="209"/>
    <col min="15361" max="15361" width="40.85546875" style="209" customWidth="1"/>
    <col min="15362" max="15362" width="13.42578125" style="209" customWidth="1"/>
    <col min="15363" max="15363" width="13" style="209" customWidth="1"/>
    <col min="15364" max="15364" width="11.85546875" style="209" customWidth="1"/>
    <col min="15365" max="15365" width="13.42578125" style="209" customWidth="1"/>
    <col min="15366" max="15366" width="11.85546875" style="209" customWidth="1"/>
    <col min="15367" max="15367" width="10.5703125" style="209" customWidth="1"/>
    <col min="15368" max="15368" width="12.42578125" style="209" customWidth="1"/>
    <col min="15369" max="15369" width="9.42578125" style="209" customWidth="1"/>
    <col min="15370" max="15370" width="9.140625" style="209"/>
    <col min="15371" max="15371" width="9.85546875" style="209" customWidth="1"/>
    <col min="15372" max="15616" width="9.140625" style="209"/>
    <col min="15617" max="15617" width="40.85546875" style="209" customWidth="1"/>
    <col min="15618" max="15618" width="13.42578125" style="209" customWidth="1"/>
    <col min="15619" max="15619" width="13" style="209" customWidth="1"/>
    <col min="15620" max="15620" width="11.85546875" style="209" customWidth="1"/>
    <col min="15621" max="15621" width="13.42578125" style="209" customWidth="1"/>
    <col min="15622" max="15622" width="11.85546875" style="209" customWidth="1"/>
    <col min="15623" max="15623" width="10.5703125" style="209" customWidth="1"/>
    <col min="15624" max="15624" width="12.42578125" style="209" customWidth="1"/>
    <col min="15625" max="15625" width="9.42578125" style="209" customWidth="1"/>
    <col min="15626" max="15626" width="9.140625" style="209"/>
    <col min="15627" max="15627" width="9.85546875" style="209" customWidth="1"/>
    <col min="15628" max="15872" width="9.140625" style="209"/>
    <col min="15873" max="15873" width="40.85546875" style="209" customWidth="1"/>
    <col min="15874" max="15874" width="13.42578125" style="209" customWidth="1"/>
    <col min="15875" max="15875" width="13" style="209" customWidth="1"/>
    <col min="15876" max="15876" width="11.85546875" style="209" customWidth="1"/>
    <col min="15877" max="15877" width="13.42578125" style="209" customWidth="1"/>
    <col min="15878" max="15878" width="11.85546875" style="209" customWidth="1"/>
    <col min="15879" max="15879" width="10.5703125" style="209" customWidth="1"/>
    <col min="15880" max="15880" width="12.42578125" style="209" customWidth="1"/>
    <col min="15881" max="15881" width="9.42578125" style="209" customWidth="1"/>
    <col min="15882" max="15882" width="9.140625" style="209"/>
    <col min="15883" max="15883" width="9.85546875" style="209" customWidth="1"/>
    <col min="15884" max="16128" width="9.140625" style="209"/>
    <col min="16129" max="16129" width="40.85546875" style="209" customWidth="1"/>
    <col min="16130" max="16130" width="13.42578125" style="209" customWidth="1"/>
    <col min="16131" max="16131" width="13" style="209" customWidth="1"/>
    <col min="16132" max="16132" width="11.85546875" style="209" customWidth="1"/>
    <col min="16133" max="16133" width="13.42578125" style="209" customWidth="1"/>
    <col min="16134" max="16134" width="11.85546875" style="209" customWidth="1"/>
    <col min="16135" max="16135" width="10.5703125" style="209" customWidth="1"/>
    <col min="16136" max="16136" width="12.42578125" style="209" customWidth="1"/>
    <col min="16137" max="16137" width="9.42578125" style="209" customWidth="1"/>
    <col min="16138" max="16138" width="9.140625" style="209"/>
    <col min="16139" max="16139" width="9.85546875" style="209" customWidth="1"/>
    <col min="16140" max="16384" width="9.140625" style="209"/>
  </cols>
  <sheetData>
    <row r="1" spans="1:11" ht="15">
      <c r="A1" s="208" t="s">
        <v>214</v>
      </c>
      <c r="B1" s="208"/>
      <c r="C1" s="208"/>
      <c r="D1" s="208"/>
      <c r="E1" s="208"/>
      <c r="F1" s="208"/>
      <c r="G1" s="208"/>
      <c r="H1" s="208"/>
      <c r="I1" s="208"/>
    </row>
    <row r="2" spans="1:11" ht="13.5" thickBot="1">
      <c r="A2" s="210"/>
      <c r="B2" s="210"/>
      <c r="C2" s="210"/>
      <c r="D2" s="210"/>
      <c r="E2" s="210"/>
      <c r="F2" s="210"/>
      <c r="G2" s="210"/>
      <c r="H2" s="210"/>
      <c r="I2" s="210"/>
    </row>
    <row r="3" spans="1:11">
      <c r="A3" s="211" t="s">
        <v>3</v>
      </c>
      <c r="B3" s="1212" t="str">
        <f>'Application Form'!B4:F4</f>
        <v>Your Project Name Here</v>
      </c>
      <c r="C3" s="1212"/>
      <c r="D3" s="1212"/>
      <c r="E3" s="1212"/>
      <c r="F3" s="1212"/>
      <c r="G3" s="212"/>
      <c r="H3" s="212"/>
      <c r="I3" s="212"/>
      <c r="J3" s="213"/>
      <c r="K3" s="213"/>
    </row>
    <row r="4" spans="1:11" ht="25.5">
      <c r="B4" s="214" t="s">
        <v>4</v>
      </c>
      <c r="C4" s="215" t="s">
        <v>5</v>
      </c>
      <c r="D4" s="216" t="s">
        <v>6</v>
      </c>
      <c r="G4" s="217"/>
    </row>
    <row r="5" spans="1:11">
      <c r="A5" s="218" t="s">
        <v>7</v>
      </c>
      <c r="B5" s="219"/>
      <c r="C5" s="219"/>
      <c r="D5" s="219"/>
      <c r="E5" s="220"/>
    </row>
    <row r="6" spans="1:11">
      <c r="A6" s="218" t="s">
        <v>215</v>
      </c>
      <c r="B6" s="221"/>
      <c r="C6" s="221"/>
      <c r="D6" s="221"/>
      <c r="E6" s="220"/>
    </row>
    <row r="7" spans="1:11" ht="13.5" thickBot="1">
      <c r="A7" s="222" t="s">
        <v>9</v>
      </c>
      <c r="B7" s="221"/>
      <c r="C7" s="221"/>
      <c r="D7" s="221"/>
      <c r="E7" s="223"/>
      <c r="F7" s="224"/>
      <c r="G7" s="224"/>
      <c r="H7" s="224"/>
      <c r="I7" s="224"/>
      <c r="J7" s="224"/>
      <c r="K7" s="224"/>
    </row>
    <row r="8" spans="1:11">
      <c r="A8" s="218"/>
      <c r="B8" s="220"/>
      <c r="C8" s="1213"/>
      <c r="D8" s="1213"/>
      <c r="E8" s="220"/>
    </row>
    <row r="9" spans="1:11" ht="25.5">
      <c r="A9" s="1214" t="s">
        <v>216</v>
      </c>
      <c r="B9" s="225" t="s">
        <v>10</v>
      </c>
      <c r="C9" s="226" t="s">
        <v>5</v>
      </c>
      <c r="D9" s="227" t="s">
        <v>6</v>
      </c>
      <c r="E9" s="1216" t="s">
        <v>217</v>
      </c>
      <c r="F9" s="1217"/>
      <c r="G9" s="1217"/>
      <c r="H9" s="1217"/>
      <c r="I9" s="1217"/>
      <c r="J9" s="228"/>
      <c r="K9" s="229"/>
    </row>
    <row r="10" spans="1:11" ht="51">
      <c r="A10" s="1215"/>
      <c r="B10" s="230" t="s">
        <v>4</v>
      </c>
      <c r="C10" s="231" t="s">
        <v>4</v>
      </c>
      <c r="D10" s="232" t="s">
        <v>218</v>
      </c>
      <c r="E10" s="233" t="s">
        <v>219</v>
      </c>
      <c r="F10" s="233" t="s">
        <v>220</v>
      </c>
      <c r="G10" s="233" t="s">
        <v>221</v>
      </c>
      <c r="H10" s="233" t="s">
        <v>222</v>
      </c>
      <c r="I10" s="233" t="s">
        <v>223</v>
      </c>
      <c r="J10" s="233" t="s">
        <v>224</v>
      </c>
      <c r="K10" s="230" t="s">
        <v>225</v>
      </c>
    </row>
    <row r="11" spans="1:11" ht="15.75">
      <c r="A11" s="234" t="s">
        <v>226</v>
      </c>
      <c r="B11" s="235"/>
      <c r="C11" s="220"/>
      <c r="D11" s="236"/>
      <c r="E11" s="220"/>
      <c r="F11" s="220"/>
      <c r="G11" s="220"/>
      <c r="H11" s="220"/>
      <c r="I11" s="220"/>
      <c r="K11" s="237"/>
    </row>
    <row r="12" spans="1:11">
      <c r="A12" s="217" t="s">
        <v>227</v>
      </c>
      <c r="B12" s="238">
        <f t="shared" ref="B12:B17" si="0">SUM(C12:D12)</f>
        <v>0</v>
      </c>
      <c r="C12" s="238">
        <f t="shared" ref="C12:C17" si="1">SUM(E12:K12)</f>
        <v>0</v>
      </c>
      <c r="D12" s="239"/>
      <c r="E12" s="240"/>
      <c r="F12" s="241">
        <v>0</v>
      </c>
      <c r="G12" s="241">
        <v>0</v>
      </c>
      <c r="H12" s="241">
        <v>0</v>
      </c>
      <c r="I12" s="242"/>
      <c r="J12" s="243">
        <v>0</v>
      </c>
      <c r="K12" s="243">
        <v>0</v>
      </c>
    </row>
    <row r="13" spans="1:11">
      <c r="A13" s="217" t="s">
        <v>228</v>
      </c>
      <c r="B13" s="238">
        <f t="shared" si="0"/>
        <v>0</v>
      </c>
      <c r="C13" s="238">
        <f t="shared" si="1"/>
        <v>0</v>
      </c>
      <c r="D13" s="244">
        <v>0</v>
      </c>
      <c r="E13" s="243">
        <v>0</v>
      </c>
      <c r="F13" s="245"/>
      <c r="G13" s="241">
        <v>0</v>
      </c>
      <c r="H13" s="243">
        <v>0</v>
      </c>
      <c r="I13" s="246"/>
      <c r="J13" s="243">
        <v>0</v>
      </c>
      <c r="K13" s="243">
        <v>0</v>
      </c>
    </row>
    <row r="14" spans="1:11">
      <c r="A14" s="217" t="s">
        <v>229</v>
      </c>
      <c r="B14" s="238">
        <f t="shared" si="0"/>
        <v>0</v>
      </c>
      <c r="C14" s="238">
        <f t="shared" si="1"/>
        <v>0</v>
      </c>
      <c r="D14" s="244">
        <v>0</v>
      </c>
      <c r="E14" s="247">
        <v>0</v>
      </c>
      <c r="F14" s="247">
        <v>0</v>
      </c>
      <c r="G14" s="248"/>
      <c r="H14" s="243">
        <v>0</v>
      </c>
      <c r="I14" s="249"/>
      <c r="J14" s="247">
        <v>0</v>
      </c>
      <c r="K14" s="247">
        <v>0</v>
      </c>
    </row>
    <row r="15" spans="1:11">
      <c r="A15" s="217" t="s">
        <v>230</v>
      </c>
      <c r="B15" s="238">
        <f t="shared" si="0"/>
        <v>0</v>
      </c>
      <c r="C15" s="238">
        <f t="shared" si="1"/>
        <v>0</v>
      </c>
      <c r="D15" s="244">
        <v>0</v>
      </c>
      <c r="E15" s="247">
        <v>0</v>
      </c>
      <c r="F15" s="247">
        <v>0</v>
      </c>
      <c r="G15" s="247">
        <v>0</v>
      </c>
      <c r="H15" s="248"/>
      <c r="I15" s="249"/>
      <c r="J15" s="247">
        <v>0</v>
      </c>
      <c r="K15" s="247">
        <v>0</v>
      </c>
    </row>
    <row r="16" spans="1:11">
      <c r="A16" s="250" t="s">
        <v>231</v>
      </c>
      <c r="B16" s="238">
        <f t="shared" si="0"/>
        <v>0</v>
      </c>
      <c r="C16" s="238">
        <f t="shared" si="1"/>
        <v>0</v>
      </c>
      <c r="D16" s="244">
        <v>0</v>
      </c>
      <c r="E16" s="247">
        <v>0</v>
      </c>
      <c r="F16" s="247">
        <v>0</v>
      </c>
      <c r="G16" s="247">
        <v>0</v>
      </c>
      <c r="H16" s="247">
        <v>0</v>
      </c>
      <c r="I16" s="249"/>
      <c r="J16" s="248"/>
      <c r="K16" s="247">
        <v>0</v>
      </c>
    </row>
    <row r="17" spans="1:12">
      <c r="A17" s="250" t="s">
        <v>231</v>
      </c>
      <c r="B17" s="238">
        <f t="shared" si="0"/>
        <v>0</v>
      </c>
      <c r="C17" s="238">
        <f t="shared" si="1"/>
        <v>0</v>
      </c>
      <c r="D17" s="244">
        <v>0</v>
      </c>
      <c r="E17" s="247"/>
      <c r="F17" s="247">
        <v>0</v>
      </c>
      <c r="G17" s="247">
        <v>0</v>
      </c>
      <c r="H17" s="247">
        <v>0</v>
      </c>
      <c r="I17" s="249"/>
      <c r="J17" s="247">
        <v>0</v>
      </c>
      <c r="K17" s="248">
        <v>0</v>
      </c>
    </row>
    <row r="18" spans="1:12" ht="13.5" thickBot="1">
      <c r="A18" s="251" t="s">
        <v>232</v>
      </c>
      <c r="B18" s="252">
        <f t="shared" ref="B18:H18" si="2">SUM(B12:B17)</f>
        <v>0</v>
      </c>
      <c r="C18" s="252">
        <f t="shared" si="2"/>
        <v>0</v>
      </c>
      <c r="D18" s="252">
        <f t="shared" si="2"/>
        <v>0</v>
      </c>
      <c r="E18" s="252">
        <f t="shared" si="2"/>
        <v>0</v>
      </c>
      <c r="F18" s="252">
        <f t="shared" si="2"/>
        <v>0</v>
      </c>
      <c r="G18" s="252">
        <f t="shared" si="2"/>
        <v>0</v>
      </c>
      <c r="H18" s="252">
        <f t="shared" si="2"/>
        <v>0</v>
      </c>
      <c r="I18" s="253"/>
      <c r="J18" s="252">
        <f>SUM(J12:J17)</f>
        <v>0</v>
      </c>
      <c r="K18" s="252">
        <f>SUM(K12:K17)</f>
        <v>0</v>
      </c>
    </row>
    <row r="19" spans="1:12">
      <c r="A19" s="254"/>
      <c r="B19" s="255"/>
      <c r="C19" s="256"/>
      <c r="D19" s="257"/>
      <c r="E19" s="256"/>
      <c r="F19" s="256"/>
      <c r="G19" s="256"/>
      <c r="H19" s="256"/>
      <c r="I19" s="256"/>
      <c r="J19" s="256"/>
      <c r="K19" s="255"/>
    </row>
    <row r="20" spans="1:12" ht="15.75">
      <c r="A20" s="258" t="s">
        <v>233</v>
      </c>
      <c r="B20" s="255"/>
      <c r="C20" s="256"/>
      <c r="D20" s="257"/>
      <c r="E20" s="256"/>
      <c r="F20" s="256"/>
      <c r="G20" s="256"/>
      <c r="H20" s="256"/>
      <c r="I20" s="256"/>
      <c r="J20" s="256"/>
      <c r="K20" s="255"/>
    </row>
    <row r="21" spans="1:12">
      <c r="A21" s="259" t="s">
        <v>234</v>
      </c>
      <c r="B21" s="255"/>
      <c r="C21" s="256"/>
      <c r="D21" s="257"/>
      <c r="E21" s="260"/>
      <c r="F21" s="260"/>
      <c r="G21" s="260"/>
      <c r="H21" s="260"/>
      <c r="I21" s="260"/>
      <c r="J21" s="260"/>
      <c r="K21" s="261"/>
    </row>
    <row r="22" spans="1:12">
      <c r="A22" s="217" t="s">
        <v>234</v>
      </c>
      <c r="B22" s="262">
        <f>SUM(C22:D22)</f>
        <v>0</v>
      </c>
      <c r="C22" s="238">
        <f>SUM(E22:K22)</f>
        <v>0</v>
      </c>
      <c r="D22" s="239">
        <v>0</v>
      </c>
      <c r="E22" s="248"/>
      <c r="F22" s="248"/>
      <c r="G22" s="248"/>
      <c r="H22" s="248"/>
      <c r="I22" s="249"/>
      <c r="J22" s="248"/>
      <c r="K22" s="248"/>
    </row>
    <row r="23" spans="1:12">
      <c r="A23" s="217" t="s">
        <v>235</v>
      </c>
      <c r="B23" s="262">
        <f>SUM(C23:D23)</f>
        <v>0</v>
      </c>
      <c r="C23" s="238">
        <f>SUM(E23:K23)</f>
        <v>0</v>
      </c>
      <c r="D23" s="244">
        <v>0</v>
      </c>
      <c r="E23" s="248"/>
      <c r="F23" s="248"/>
      <c r="G23" s="248"/>
      <c r="H23" s="248"/>
      <c r="I23" s="249"/>
      <c r="J23" s="248"/>
      <c r="K23" s="248"/>
    </row>
    <row r="24" spans="1:12">
      <c r="A24" s="250" t="s">
        <v>236</v>
      </c>
      <c r="B24" s="262">
        <f>SUM(C24:D24)</f>
        <v>0</v>
      </c>
      <c r="C24" s="238">
        <f>SUM(E24:K24)</f>
        <v>0</v>
      </c>
      <c r="D24" s="244"/>
      <c r="E24" s="248"/>
      <c r="F24" s="248"/>
      <c r="G24" s="248"/>
      <c r="H24" s="248"/>
      <c r="I24" s="249"/>
      <c r="J24" s="248"/>
      <c r="K24" s="248"/>
      <c r="L24" s="263"/>
    </row>
    <row r="25" spans="1:12">
      <c r="A25" s="250" t="s">
        <v>236</v>
      </c>
      <c r="B25" s="262">
        <f>SUM(C25:D25)</f>
        <v>0</v>
      </c>
      <c r="C25" s="238">
        <f>SUM(E25:K25)</f>
        <v>0</v>
      </c>
      <c r="D25" s="244">
        <v>0</v>
      </c>
      <c r="E25" s="248"/>
      <c r="F25" s="248"/>
      <c r="G25" s="248"/>
      <c r="H25" s="248"/>
      <c r="I25" s="249"/>
      <c r="J25" s="248"/>
      <c r="K25" s="248"/>
    </row>
    <row r="26" spans="1:12">
      <c r="A26" s="264" t="s">
        <v>237</v>
      </c>
      <c r="B26" s="265">
        <f t="shared" ref="B26:H26" si="3">SUM(B22:B25)</f>
        <v>0</v>
      </c>
      <c r="C26" s="266">
        <f t="shared" si="3"/>
        <v>0</v>
      </c>
      <c r="D26" s="267">
        <f t="shared" si="3"/>
        <v>0</v>
      </c>
      <c r="E26" s="266">
        <f t="shared" si="3"/>
        <v>0</v>
      </c>
      <c r="F26" s="266">
        <f t="shared" si="3"/>
        <v>0</v>
      </c>
      <c r="G26" s="266">
        <f t="shared" si="3"/>
        <v>0</v>
      </c>
      <c r="H26" s="266">
        <f t="shared" si="3"/>
        <v>0</v>
      </c>
      <c r="I26" s="268"/>
      <c r="J26" s="266">
        <f>SUM(J22:J25)</f>
        <v>0</v>
      </c>
      <c r="K26" s="265">
        <f>SUM(K22:K25)</f>
        <v>0</v>
      </c>
    </row>
    <row r="27" spans="1:12">
      <c r="A27" s="254"/>
      <c r="B27" s="255"/>
      <c r="C27" s="256"/>
      <c r="D27" s="257"/>
      <c r="E27" s="256"/>
      <c r="F27" s="256"/>
      <c r="G27" s="256"/>
      <c r="H27" s="256"/>
      <c r="I27" s="256"/>
      <c r="J27" s="256"/>
      <c r="K27" s="255"/>
    </row>
    <row r="28" spans="1:12">
      <c r="A28" s="259" t="s">
        <v>238</v>
      </c>
      <c r="B28" s="255"/>
      <c r="C28" s="256"/>
      <c r="D28" s="257"/>
      <c r="E28" s="256"/>
      <c r="F28" s="256"/>
      <c r="G28" s="256"/>
      <c r="H28" s="256"/>
      <c r="I28" s="256"/>
      <c r="J28" s="256"/>
      <c r="K28" s="255"/>
    </row>
    <row r="29" spans="1:12">
      <c r="A29" s="217" t="s">
        <v>239</v>
      </c>
      <c r="B29" s="262">
        <f t="shared" ref="B29:B34" si="4">SUM(C29:D29)</f>
        <v>0</v>
      </c>
      <c r="C29" s="238">
        <f t="shared" ref="C29:C34" si="5">SUM(E29:K29)</f>
        <v>0</v>
      </c>
      <c r="D29" s="239">
        <v>0</v>
      </c>
      <c r="E29" s="248"/>
      <c r="F29" s="248"/>
      <c r="G29" s="248"/>
      <c r="H29" s="248"/>
      <c r="I29" s="249"/>
      <c r="J29" s="248"/>
      <c r="K29" s="248"/>
    </row>
    <row r="30" spans="1:12">
      <c r="A30" s="217" t="s">
        <v>240</v>
      </c>
      <c r="B30" s="262">
        <f t="shared" si="4"/>
        <v>0</v>
      </c>
      <c r="C30" s="262">
        <f t="shared" si="5"/>
        <v>0</v>
      </c>
      <c r="D30" s="244">
        <v>0</v>
      </c>
      <c r="E30" s="248"/>
      <c r="F30" s="248"/>
      <c r="G30" s="248"/>
      <c r="H30" s="248"/>
      <c r="I30" s="249"/>
      <c r="J30" s="248"/>
      <c r="K30" s="248"/>
    </row>
    <row r="31" spans="1:12">
      <c r="A31" s="217" t="s">
        <v>622</v>
      </c>
      <c r="B31" s="262">
        <f t="shared" si="4"/>
        <v>0</v>
      </c>
      <c r="C31" s="262">
        <f t="shared" si="5"/>
        <v>0</v>
      </c>
      <c r="D31" s="244">
        <v>0</v>
      </c>
      <c r="E31" s="248"/>
      <c r="F31" s="248"/>
      <c r="G31" s="248"/>
      <c r="H31" s="248"/>
      <c r="I31" s="249"/>
      <c r="J31" s="248"/>
      <c r="K31" s="248"/>
    </row>
    <row r="32" spans="1:12">
      <c r="A32" s="217" t="s">
        <v>241</v>
      </c>
      <c r="B32" s="262">
        <f t="shared" si="4"/>
        <v>0</v>
      </c>
      <c r="C32" s="262">
        <f t="shared" si="5"/>
        <v>0</v>
      </c>
      <c r="D32" s="244">
        <v>0</v>
      </c>
      <c r="E32" s="248"/>
      <c r="F32" s="248"/>
      <c r="G32" s="248"/>
      <c r="H32" s="248"/>
      <c r="I32" s="249"/>
      <c r="J32" s="248"/>
      <c r="K32" s="248"/>
    </row>
    <row r="33" spans="1:11">
      <c r="A33" s="250" t="s">
        <v>236</v>
      </c>
      <c r="B33" s="262">
        <f t="shared" si="4"/>
        <v>0</v>
      </c>
      <c r="C33" s="262">
        <f t="shared" si="5"/>
        <v>0</v>
      </c>
      <c r="D33" s="244">
        <v>0</v>
      </c>
      <c r="E33" s="248"/>
      <c r="F33" s="248"/>
      <c r="G33" s="248"/>
      <c r="H33" s="248"/>
      <c r="I33" s="249"/>
      <c r="J33" s="248"/>
      <c r="K33" s="248"/>
    </row>
    <row r="34" spans="1:11">
      <c r="A34" s="250" t="s">
        <v>236</v>
      </c>
      <c r="B34" s="262">
        <f t="shared" si="4"/>
        <v>0</v>
      </c>
      <c r="C34" s="262">
        <f t="shared" si="5"/>
        <v>0</v>
      </c>
      <c r="D34" s="244">
        <v>0</v>
      </c>
      <c r="E34" s="248"/>
      <c r="F34" s="248"/>
      <c r="G34" s="248"/>
      <c r="H34" s="248"/>
      <c r="I34" s="249"/>
      <c r="J34" s="248"/>
      <c r="K34" s="248"/>
    </row>
    <row r="35" spans="1:11">
      <c r="A35" s="264" t="s">
        <v>23</v>
      </c>
      <c r="B35" s="252">
        <f t="shared" ref="B35:H35" si="6">SUM(B29:B34)</f>
        <v>0</v>
      </c>
      <c r="C35" s="252">
        <f t="shared" si="6"/>
        <v>0</v>
      </c>
      <c r="D35" s="252">
        <f t="shared" si="6"/>
        <v>0</v>
      </c>
      <c r="E35" s="252">
        <f t="shared" si="6"/>
        <v>0</v>
      </c>
      <c r="F35" s="252">
        <f t="shared" si="6"/>
        <v>0</v>
      </c>
      <c r="G35" s="252">
        <f t="shared" si="6"/>
        <v>0</v>
      </c>
      <c r="H35" s="252">
        <f t="shared" si="6"/>
        <v>0</v>
      </c>
      <c r="I35" s="253"/>
      <c r="J35" s="252">
        <f>SUM(J29:J34)</f>
        <v>0</v>
      </c>
      <c r="K35" s="252">
        <f>SUM(K29:K34)</f>
        <v>0</v>
      </c>
    </row>
    <row r="36" spans="1:11">
      <c r="A36" s="254"/>
      <c r="B36" s="255"/>
      <c r="C36" s="256"/>
      <c r="D36" s="257"/>
      <c r="E36" s="256"/>
      <c r="F36" s="256"/>
      <c r="G36" s="256"/>
      <c r="H36" s="256"/>
      <c r="I36" s="256"/>
      <c r="J36" s="269"/>
      <c r="K36" s="270"/>
    </row>
    <row r="37" spans="1:11">
      <c r="A37" s="259" t="s">
        <v>242</v>
      </c>
      <c r="B37" s="255"/>
      <c r="C37" s="256"/>
      <c r="D37" s="257"/>
      <c r="E37" s="256"/>
      <c r="F37" s="256"/>
      <c r="G37" s="256"/>
      <c r="H37" s="256"/>
      <c r="I37" s="256"/>
      <c r="J37" s="269"/>
      <c r="K37" s="270"/>
    </row>
    <row r="38" spans="1:11">
      <c r="A38" s="271" t="s">
        <v>243</v>
      </c>
      <c r="B38" s="262">
        <f t="shared" ref="B38:B53" si="7">SUM(C38:D38)</f>
        <v>0</v>
      </c>
      <c r="C38" s="262">
        <f t="shared" ref="C38:C53" si="8">SUM(E38:K38)</f>
        <v>0</v>
      </c>
      <c r="D38" s="239">
        <v>0</v>
      </c>
      <c r="E38" s="272"/>
      <c r="F38" s="272"/>
      <c r="G38" s="272"/>
      <c r="H38" s="248"/>
      <c r="I38" s="249"/>
      <c r="J38" s="248"/>
      <c r="K38" s="248"/>
    </row>
    <row r="39" spans="1:11">
      <c r="A39" s="271" t="s">
        <v>244</v>
      </c>
      <c r="B39" s="262">
        <f t="shared" si="7"/>
        <v>0</v>
      </c>
      <c r="C39" s="262">
        <f t="shared" si="8"/>
        <v>0</v>
      </c>
      <c r="D39" s="244">
        <v>0</v>
      </c>
      <c r="E39" s="272"/>
      <c r="F39" s="272"/>
      <c r="G39" s="272"/>
      <c r="H39" s="248"/>
      <c r="I39" s="249"/>
      <c r="J39" s="248"/>
      <c r="K39" s="248"/>
    </row>
    <row r="40" spans="1:11">
      <c r="A40" s="271" t="s">
        <v>245</v>
      </c>
      <c r="B40" s="262">
        <f t="shared" si="7"/>
        <v>0</v>
      </c>
      <c r="C40" s="262">
        <f t="shared" si="8"/>
        <v>0</v>
      </c>
      <c r="D40" s="244">
        <v>0</v>
      </c>
      <c r="E40" s="272"/>
      <c r="F40" s="272"/>
      <c r="G40" s="272"/>
      <c r="H40" s="248"/>
      <c r="I40" s="249"/>
      <c r="J40" s="248"/>
      <c r="K40" s="248"/>
    </row>
    <row r="41" spans="1:11">
      <c r="A41" s="271" t="s">
        <v>246</v>
      </c>
      <c r="B41" s="262">
        <f t="shared" si="7"/>
        <v>0</v>
      </c>
      <c r="C41" s="262">
        <f t="shared" si="8"/>
        <v>0</v>
      </c>
      <c r="D41" s="244">
        <v>0</v>
      </c>
      <c r="E41" s="272"/>
      <c r="F41" s="272"/>
      <c r="G41" s="272"/>
      <c r="H41" s="248"/>
      <c r="I41" s="249"/>
      <c r="J41" s="248"/>
      <c r="K41" s="248"/>
    </row>
    <row r="42" spans="1:11" ht="25.5">
      <c r="A42" s="271" t="s">
        <v>247</v>
      </c>
      <c r="B42" s="262">
        <f t="shared" si="7"/>
        <v>0</v>
      </c>
      <c r="C42" s="262">
        <f t="shared" si="8"/>
        <v>0</v>
      </c>
      <c r="D42" s="244">
        <v>0</v>
      </c>
      <c r="E42" s="272"/>
      <c r="F42" s="272"/>
      <c r="G42" s="272"/>
      <c r="H42" s="248"/>
      <c r="I42" s="249"/>
      <c r="J42" s="248"/>
      <c r="K42" s="248"/>
    </row>
    <row r="43" spans="1:11">
      <c r="A43" s="271" t="s">
        <v>248</v>
      </c>
      <c r="B43" s="262">
        <f t="shared" si="7"/>
        <v>0</v>
      </c>
      <c r="C43" s="262">
        <f t="shared" si="8"/>
        <v>0</v>
      </c>
      <c r="D43" s="244">
        <v>0</v>
      </c>
      <c r="E43" s="272"/>
      <c r="F43" s="272"/>
      <c r="G43" s="272"/>
      <c r="H43" s="248"/>
      <c r="I43" s="249"/>
      <c r="J43" s="248"/>
      <c r="K43" s="248"/>
    </row>
    <row r="44" spans="1:11">
      <c r="A44" s="271" t="s">
        <v>249</v>
      </c>
      <c r="B44" s="262">
        <f t="shared" si="7"/>
        <v>0</v>
      </c>
      <c r="C44" s="262">
        <f t="shared" si="8"/>
        <v>0</v>
      </c>
      <c r="D44" s="244">
        <v>0</v>
      </c>
      <c r="E44" s="272"/>
      <c r="F44" s="272"/>
      <c r="G44" s="272"/>
      <c r="H44" s="248"/>
      <c r="I44" s="249"/>
      <c r="J44" s="248"/>
      <c r="K44" s="248"/>
    </row>
    <row r="45" spans="1:11">
      <c r="A45" s="271" t="s">
        <v>250</v>
      </c>
      <c r="B45" s="262">
        <f t="shared" si="7"/>
        <v>0</v>
      </c>
      <c r="C45" s="262">
        <f t="shared" si="8"/>
        <v>0</v>
      </c>
      <c r="D45" s="244">
        <v>0</v>
      </c>
      <c r="E45" s="272"/>
      <c r="F45" s="272"/>
      <c r="G45" s="272"/>
      <c r="H45" s="248"/>
      <c r="I45" s="249"/>
      <c r="J45" s="248"/>
      <c r="K45" s="248"/>
    </row>
    <row r="46" spans="1:11">
      <c r="A46" s="271" t="s">
        <v>251</v>
      </c>
      <c r="B46" s="262">
        <f t="shared" si="7"/>
        <v>0</v>
      </c>
      <c r="C46" s="262">
        <f t="shared" si="8"/>
        <v>0</v>
      </c>
      <c r="D46" s="244">
        <v>0</v>
      </c>
      <c r="E46" s="248"/>
      <c r="F46" s="248"/>
      <c r="G46" s="272"/>
      <c r="H46" s="248"/>
      <c r="I46" s="273"/>
      <c r="J46" s="248"/>
      <c r="K46" s="248"/>
    </row>
    <row r="47" spans="1:11">
      <c r="A47" s="271" t="s">
        <v>252</v>
      </c>
      <c r="B47" s="262">
        <f t="shared" si="7"/>
        <v>0</v>
      </c>
      <c r="C47" s="262">
        <f t="shared" si="8"/>
        <v>0</v>
      </c>
      <c r="D47" s="244">
        <v>0</v>
      </c>
      <c r="E47" s="272"/>
      <c r="F47" s="272"/>
      <c r="G47" s="272"/>
      <c r="H47" s="248"/>
      <c r="I47" s="249"/>
      <c r="J47" s="248"/>
      <c r="K47" s="248"/>
    </row>
    <row r="48" spans="1:11">
      <c r="A48" s="271" t="s">
        <v>253</v>
      </c>
      <c r="B48" s="262">
        <f t="shared" si="7"/>
        <v>0</v>
      </c>
      <c r="C48" s="262">
        <f t="shared" si="8"/>
        <v>0</v>
      </c>
      <c r="D48" s="244">
        <v>0</v>
      </c>
      <c r="E48" s="272"/>
      <c r="F48" s="272"/>
      <c r="G48" s="272"/>
      <c r="H48" s="248"/>
      <c r="I48" s="249"/>
      <c r="J48" s="248"/>
      <c r="K48" s="248"/>
    </row>
    <row r="49" spans="1:12">
      <c r="A49" s="271" t="s">
        <v>254</v>
      </c>
      <c r="B49" s="262">
        <f t="shared" si="7"/>
        <v>0</v>
      </c>
      <c r="C49" s="262">
        <f t="shared" si="8"/>
        <v>0</v>
      </c>
      <c r="D49" s="244">
        <v>0</v>
      </c>
      <c r="E49" s="272"/>
      <c r="F49" s="272"/>
      <c r="G49" s="272"/>
      <c r="H49" s="248"/>
      <c r="I49" s="249"/>
      <c r="J49" s="248"/>
      <c r="K49" s="248"/>
    </row>
    <row r="50" spans="1:12" ht="25.5">
      <c r="A50" s="271" t="s">
        <v>255</v>
      </c>
      <c r="B50" s="262">
        <f t="shared" si="7"/>
        <v>0</v>
      </c>
      <c r="C50" s="262">
        <f t="shared" si="8"/>
        <v>0</v>
      </c>
      <c r="D50" s="244">
        <v>0</v>
      </c>
      <c r="E50" s="272"/>
      <c r="F50" s="272"/>
      <c r="G50" s="272"/>
      <c r="H50" s="248"/>
      <c r="I50" s="249"/>
      <c r="J50" s="248"/>
      <c r="K50" s="248"/>
    </row>
    <row r="51" spans="1:12">
      <c r="A51" s="271" t="s">
        <v>256</v>
      </c>
      <c r="B51" s="262">
        <f t="shared" si="7"/>
        <v>0</v>
      </c>
      <c r="C51" s="262">
        <f t="shared" si="8"/>
        <v>0</v>
      </c>
      <c r="D51" s="244">
        <v>0</v>
      </c>
      <c r="E51" s="272"/>
      <c r="F51" s="272"/>
      <c r="G51" s="272"/>
      <c r="H51" s="248"/>
      <c r="I51" s="249"/>
      <c r="J51" s="248"/>
      <c r="K51" s="248"/>
    </row>
    <row r="52" spans="1:12">
      <c r="A52" s="250" t="s">
        <v>257</v>
      </c>
      <c r="B52" s="262">
        <f t="shared" si="7"/>
        <v>0</v>
      </c>
      <c r="C52" s="262">
        <f t="shared" si="8"/>
        <v>0</v>
      </c>
      <c r="D52" s="244">
        <v>0</v>
      </c>
      <c r="E52" s="272"/>
      <c r="F52" s="272"/>
      <c r="G52" s="272"/>
      <c r="H52" s="248"/>
      <c r="I52" s="249"/>
      <c r="J52" s="248"/>
      <c r="K52" s="248"/>
    </row>
    <row r="53" spans="1:12">
      <c r="A53" s="250" t="s">
        <v>257</v>
      </c>
      <c r="B53" s="262">
        <f t="shared" si="7"/>
        <v>0</v>
      </c>
      <c r="C53" s="262">
        <f t="shared" si="8"/>
        <v>0</v>
      </c>
      <c r="D53" s="244">
        <v>0</v>
      </c>
      <c r="E53" s="272"/>
      <c r="F53" s="272"/>
      <c r="G53" s="272"/>
      <c r="H53" s="248"/>
      <c r="I53" s="249"/>
      <c r="J53" s="248"/>
      <c r="K53" s="248"/>
    </row>
    <row r="54" spans="1:12">
      <c r="A54" s="274" t="s">
        <v>258</v>
      </c>
      <c r="B54" s="252">
        <f t="shared" ref="B54:H54" si="9">SUM(B38:B53)</f>
        <v>0</v>
      </c>
      <c r="C54" s="252">
        <f t="shared" si="9"/>
        <v>0</v>
      </c>
      <c r="D54" s="252">
        <f t="shared" si="9"/>
        <v>0</v>
      </c>
      <c r="E54" s="252">
        <f t="shared" si="9"/>
        <v>0</v>
      </c>
      <c r="F54" s="252">
        <f t="shared" si="9"/>
        <v>0</v>
      </c>
      <c r="G54" s="252">
        <f t="shared" si="9"/>
        <v>0</v>
      </c>
      <c r="H54" s="252">
        <f t="shared" si="9"/>
        <v>0</v>
      </c>
      <c r="I54" s="253"/>
      <c r="J54" s="252">
        <f>SUM(J38:J53)</f>
        <v>0</v>
      </c>
      <c r="K54" s="252">
        <f>SUM(K38:K53)</f>
        <v>0</v>
      </c>
    </row>
    <row r="55" spans="1:12">
      <c r="A55" s="254"/>
      <c r="B55" s="255"/>
      <c r="C55" s="256"/>
      <c r="D55" s="257"/>
      <c r="E55" s="256"/>
      <c r="F55" s="256"/>
      <c r="G55" s="256"/>
      <c r="H55" s="256"/>
      <c r="I55" s="256"/>
      <c r="J55" s="256"/>
      <c r="K55" s="255"/>
    </row>
    <row r="56" spans="1:12">
      <c r="A56" s="274" t="s">
        <v>259</v>
      </c>
      <c r="B56" s="252">
        <f t="shared" ref="B56:H56" si="10">B54+B35+B26</f>
        <v>0</v>
      </c>
      <c r="C56" s="252">
        <f t="shared" si="10"/>
        <v>0</v>
      </c>
      <c r="D56" s="252">
        <f t="shared" si="10"/>
        <v>0</v>
      </c>
      <c r="E56" s="252">
        <f t="shared" si="10"/>
        <v>0</v>
      </c>
      <c r="F56" s="252">
        <f t="shared" si="10"/>
        <v>0</v>
      </c>
      <c r="G56" s="252">
        <f t="shared" si="10"/>
        <v>0</v>
      </c>
      <c r="H56" s="252">
        <f t="shared" si="10"/>
        <v>0</v>
      </c>
      <c r="I56" s="253"/>
      <c r="J56" s="252">
        <f>J54+J35+J26</f>
        <v>0</v>
      </c>
      <c r="K56" s="252">
        <f>K54+K35+K26</f>
        <v>0</v>
      </c>
    </row>
    <row r="57" spans="1:12">
      <c r="A57" s="275" t="s">
        <v>260</v>
      </c>
      <c r="C57" s="256"/>
      <c r="D57" s="257"/>
      <c r="F57" s="256"/>
      <c r="G57" s="256"/>
      <c r="H57" s="256"/>
      <c r="K57" s="237"/>
    </row>
    <row r="58" spans="1:12" ht="13.5" thickBot="1">
      <c r="A58" s="276"/>
      <c r="B58" s="224"/>
      <c r="C58" s="224"/>
      <c r="D58" s="224"/>
      <c r="E58" s="224"/>
      <c r="F58" s="277"/>
      <c r="G58" s="277"/>
      <c r="H58" s="277"/>
      <c r="I58" s="224"/>
      <c r="J58" s="224"/>
      <c r="K58" s="278"/>
      <c r="L58" s="224"/>
    </row>
    <row r="59" spans="1:12" ht="15.75">
      <c r="A59" s="258" t="s">
        <v>261</v>
      </c>
      <c r="B59" s="279"/>
      <c r="C59" s="280"/>
      <c r="D59" s="281"/>
      <c r="F59" s="256"/>
      <c r="G59" s="256"/>
      <c r="K59" s="237"/>
    </row>
    <row r="60" spans="1:12">
      <c r="A60" s="217" t="s">
        <v>262</v>
      </c>
      <c r="B60" s="262">
        <f t="shared" ref="B60:B65" si="11">SUM(C60:D60)</f>
        <v>0</v>
      </c>
      <c r="C60" s="262">
        <f t="shared" ref="C60:C65" si="12">SUM(E60:K60)</f>
        <v>0</v>
      </c>
      <c r="D60" s="282">
        <v>0</v>
      </c>
      <c r="E60" s="273"/>
      <c r="F60" s="273"/>
      <c r="G60" s="273"/>
      <c r="H60" s="273"/>
      <c r="I60" s="283"/>
      <c r="J60" s="273"/>
      <c r="K60" s="273"/>
    </row>
    <row r="61" spans="1:12">
      <c r="A61" s="217" t="s">
        <v>263</v>
      </c>
      <c r="B61" s="262">
        <f t="shared" si="11"/>
        <v>0</v>
      </c>
      <c r="C61" s="262">
        <f t="shared" si="12"/>
        <v>0</v>
      </c>
      <c r="D61" s="282">
        <v>0</v>
      </c>
      <c r="E61" s="273"/>
      <c r="F61" s="273"/>
      <c r="G61" s="273"/>
      <c r="H61" s="273"/>
      <c r="I61" s="282"/>
      <c r="J61" s="273"/>
      <c r="K61" s="273"/>
    </row>
    <row r="62" spans="1:12">
      <c r="A62" s="250" t="s">
        <v>264</v>
      </c>
      <c r="B62" s="262">
        <f t="shared" si="11"/>
        <v>0</v>
      </c>
      <c r="C62" s="262">
        <f t="shared" si="12"/>
        <v>0</v>
      </c>
      <c r="D62" s="282">
        <v>0</v>
      </c>
      <c r="E62" s="273"/>
      <c r="F62" s="273"/>
      <c r="G62" s="283"/>
      <c r="H62" s="273"/>
      <c r="I62" s="282"/>
      <c r="J62" s="283"/>
      <c r="K62" s="283"/>
    </row>
    <row r="63" spans="1:12">
      <c r="A63" s="250" t="s">
        <v>264</v>
      </c>
      <c r="B63" s="262">
        <f t="shared" si="11"/>
        <v>0</v>
      </c>
      <c r="C63" s="262">
        <f t="shared" si="12"/>
        <v>0</v>
      </c>
      <c r="D63" s="282">
        <v>0</v>
      </c>
      <c r="E63" s="273"/>
      <c r="F63" s="273"/>
      <c r="G63" s="282"/>
      <c r="H63" s="273"/>
      <c r="I63" s="282"/>
      <c r="J63" s="282"/>
      <c r="K63" s="282"/>
    </row>
    <row r="64" spans="1:12">
      <c r="A64" s="250" t="s">
        <v>264</v>
      </c>
      <c r="B64" s="262">
        <f t="shared" si="11"/>
        <v>0</v>
      </c>
      <c r="C64" s="262">
        <f t="shared" si="12"/>
        <v>0</v>
      </c>
      <c r="D64" s="282">
        <v>0</v>
      </c>
      <c r="E64" s="273"/>
      <c r="F64" s="273"/>
      <c r="G64" s="282"/>
      <c r="H64" s="273"/>
      <c r="I64" s="283"/>
      <c r="J64" s="282"/>
      <c r="K64" s="282"/>
    </row>
    <row r="65" spans="1:11">
      <c r="A65" s="250" t="s">
        <v>264</v>
      </c>
      <c r="B65" s="262">
        <f t="shared" si="11"/>
        <v>0</v>
      </c>
      <c r="C65" s="262">
        <f t="shared" si="12"/>
        <v>0</v>
      </c>
      <c r="D65" s="282">
        <v>0</v>
      </c>
      <c r="E65" s="273"/>
      <c r="F65" s="273"/>
      <c r="G65" s="282"/>
      <c r="H65" s="273"/>
      <c r="I65" s="282"/>
      <c r="J65" s="282"/>
      <c r="K65" s="282"/>
    </row>
    <row r="66" spans="1:11">
      <c r="A66" s="274" t="s">
        <v>265</v>
      </c>
      <c r="B66" s="252">
        <f>SUM(B60:B65)</f>
        <v>0</v>
      </c>
      <c r="C66" s="252">
        <f>SUM(C60:C65)</f>
        <v>0</v>
      </c>
      <c r="D66" s="252">
        <f>SUM(D60:D65)</f>
        <v>0</v>
      </c>
      <c r="E66" s="253"/>
      <c r="F66" s="253"/>
      <c r="G66" s="252">
        <f>SUM(G62:G65)</f>
        <v>0</v>
      </c>
      <c r="H66" s="253"/>
      <c r="I66" s="252">
        <f>SUM(I60:I65)</f>
        <v>0</v>
      </c>
      <c r="J66" s="252">
        <f>SUM(J62:J65)</f>
        <v>0</v>
      </c>
      <c r="K66" s="252">
        <f>SUM(K62:K65)</f>
        <v>0</v>
      </c>
    </row>
    <row r="67" spans="1:11">
      <c r="A67" s="264"/>
      <c r="B67" s="266"/>
      <c r="C67" s="266"/>
      <c r="D67" s="267"/>
      <c r="E67" s="266"/>
      <c r="F67" s="266"/>
      <c r="G67" s="266"/>
      <c r="H67" s="266"/>
      <c r="I67" s="266"/>
      <c r="J67" s="266"/>
      <c r="K67" s="265"/>
    </row>
    <row r="68" spans="1:11" ht="15.75">
      <c r="A68" s="258" t="s">
        <v>266</v>
      </c>
      <c r="B68" s="237"/>
      <c r="D68" s="284"/>
      <c r="K68" s="237"/>
    </row>
    <row r="69" spans="1:11">
      <c r="A69" s="285" t="s">
        <v>267</v>
      </c>
      <c r="B69" s="286">
        <f>SUM(C69:D69)</f>
        <v>0</v>
      </c>
      <c r="C69" s="287">
        <f>SUM(E69:K69)</f>
        <v>0</v>
      </c>
      <c r="D69" s="244">
        <v>0</v>
      </c>
      <c r="E69" s="273"/>
      <c r="F69" s="273"/>
      <c r="G69" s="244">
        <f>G66</f>
        <v>0</v>
      </c>
      <c r="H69" s="273"/>
      <c r="I69" s="288">
        <f>I66</f>
        <v>0</v>
      </c>
      <c r="J69" s="244">
        <f>SUM(J66)</f>
        <v>0</v>
      </c>
      <c r="K69" s="244">
        <f>SUM(K66)</f>
        <v>0</v>
      </c>
    </row>
    <row r="70" spans="1:11">
      <c r="A70" s="289"/>
      <c r="B70" s="290"/>
      <c r="C70" s="291"/>
      <c r="D70" s="292"/>
      <c r="I70" s="293"/>
      <c r="K70" s="237"/>
    </row>
    <row r="71" spans="1:11">
      <c r="A71" s="289" t="s">
        <v>268</v>
      </c>
      <c r="B71" s="290"/>
      <c r="C71" s="291"/>
      <c r="D71" s="292"/>
      <c r="I71" s="293"/>
      <c r="K71" s="237"/>
    </row>
    <row r="72" spans="1:11">
      <c r="A72" s="271" t="s">
        <v>269</v>
      </c>
      <c r="B72" s="294">
        <f t="shared" ref="B72:B77" si="13">SUM(C72:D72)</f>
        <v>0</v>
      </c>
      <c r="C72" s="287">
        <f t="shared" ref="C72:C77" si="14">SUM(E72:K72)</f>
        <v>0</v>
      </c>
      <c r="D72" s="244">
        <v>0</v>
      </c>
      <c r="E72" s="295"/>
      <c r="F72" s="273"/>
      <c r="G72" s="283"/>
      <c r="H72" s="273"/>
      <c r="I72" s="283"/>
      <c r="J72" s="283"/>
      <c r="K72" s="283"/>
    </row>
    <row r="73" spans="1:11">
      <c r="A73" s="271" t="s">
        <v>270</v>
      </c>
      <c r="B73" s="294">
        <f t="shared" si="13"/>
        <v>0</v>
      </c>
      <c r="C73" s="287">
        <f t="shared" si="14"/>
        <v>0</v>
      </c>
      <c r="D73" s="283">
        <v>0</v>
      </c>
      <c r="E73" s="273"/>
      <c r="F73" s="273"/>
      <c r="G73" s="283"/>
      <c r="H73" s="273"/>
      <c r="I73" s="282"/>
      <c r="J73" s="282"/>
      <c r="K73" s="282"/>
    </row>
    <row r="74" spans="1:11">
      <c r="A74" s="271" t="s">
        <v>271</v>
      </c>
      <c r="B74" s="294">
        <f t="shared" si="13"/>
        <v>0</v>
      </c>
      <c r="C74" s="287">
        <f t="shared" si="14"/>
        <v>0</v>
      </c>
      <c r="D74" s="283">
        <v>0</v>
      </c>
      <c r="E74" s="273"/>
      <c r="F74" s="273"/>
      <c r="G74" s="283"/>
      <c r="H74" s="273"/>
      <c r="I74" s="282"/>
      <c r="J74" s="282"/>
      <c r="K74" s="282"/>
    </row>
    <row r="75" spans="1:11" ht="25.5">
      <c r="A75" s="271" t="s">
        <v>272</v>
      </c>
      <c r="B75" s="294">
        <f t="shared" si="13"/>
        <v>0</v>
      </c>
      <c r="C75" s="287">
        <f t="shared" si="14"/>
        <v>0</v>
      </c>
      <c r="D75" s="283">
        <v>0</v>
      </c>
      <c r="E75" s="273"/>
      <c r="F75" s="273"/>
      <c r="G75" s="283"/>
      <c r="H75" s="273"/>
      <c r="I75" s="282"/>
      <c r="J75" s="282"/>
      <c r="K75" s="282"/>
    </row>
    <row r="76" spans="1:11">
      <c r="A76" s="250" t="s">
        <v>273</v>
      </c>
      <c r="B76" s="294">
        <f t="shared" si="13"/>
        <v>0</v>
      </c>
      <c r="C76" s="287">
        <f t="shared" si="14"/>
        <v>0</v>
      </c>
      <c r="D76" s="296">
        <v>0</v>
      </c>
      <c r="E76" s="273"/>
      <c r="F76" s="273"/>
      <c r="G76" s="283"/>
      <c r="H76" s="273"/>
      <c r="I76" s="283"/>
      <c r="J76" s="283"/>
      <c r="K76" s="283"/>
    </row>
    <row r="77" spans="1:11">
      <c r="A77" s="250" t="s">
        <v>273</v>
      </c>
      <c r="B77" s="294">
        <f t="shared" si="13"/>
        <v>0</v>
      </c>
      <c r="C77" s="287">
        <f t="shared" si="14"/>
        <v>0</v>
      </c>
      <c r="D77" s="283">
        <v>0</v>
      </c>
      <c r="E77" s="273"/>
      <c r="F77" s="273"/>
      <c r="G77" s="283"/>
      <c r="H77" s="273"/>
      <c r="I77" s="282"/>
      <c r="J77" s="282"/>
      <c r="K77" s="282"/>
    </row>
    <row r="78" spans="1:11">
      <c r="A78" s="297" t="s">
        <v>274</v>
      </c>
      <c r="B78" s="298">
        <f>SUM(B72:B77)</f>
        <v>0</v>
      </c>
      <c r="C78" s="298">
        <f>SUM(C72:C77)</f>
        <v>0</v>
      </c>
      <c r="D78" s="298">
        <f>SUM(D72:D77)</f>
        <v>0</v>
      </c>
      <c r="E78" s="299"/>
      <c r="F78" s="299"/>
      <c r="G78" s="300">
        <f>SUM(G72:G77)</f>
        <v>0</v>
      </c>
      <c r="H78" s="299"/>
      <c r="I78" s="300">
        <f>SUM(I72:I77)</f>
        <v>0</v>
      </c>
      <c r="J78" s="301">
        <f>SUM(J72:J77)</f>
        <v>0</v>
      </c>
      <c r="K78" s="301">
        <f>SUM(K72:K77)</f>
        <v>0</v>
      </c>
    </row>
    <row r="79" spans="1:11">
      <c r="A79" s="302"/>
      <c r="B79" s="303"/>
      <c r="C79" s="304"/>
      <c r="D79" s="305"/>
      <c r="I79" s="306"/>
      <c r="K79" s="237"/>
    </row>
    <row r="80" spans="1:11">
      <c r="A80" s="274" t="s">
        <v>275</v>
      </c>
      <c r="B80" s="252">
        <f>SUM(B72:B77,B69)</f>
        <v>0</v>
      </c>
      <c r="C80" s="252">
        <f>SUM(C72:C77,C69)</f>
        <v>0</v>
      </c>
      <c r="D80" s="252">
        <f>SUM(D72:D77,D69)</f>
        <v>0</v>
      </c>
      <c r="E80" s="253"/>
      <c r="F80" s="253"/>
      <c r="G80" s="307">
        <f>SUM(G72:G77,G69)</f>
        <v>0</v>
      </c>
      <c r="H80" s="308">
        <f>SUM(H69,H73:H77)</f>
        <v>0</v>
      </c>
      <c r="I80" s="307">
        <f>SUM(I69,I72:I77)</f>
        <v>0</v>
      </c>
      <c r="J80" s="307">
        <f>SUM(J69,J72:J77)</f>
        <v>0</v>
      </c>
      <c r="K80" s="307">
        <f>SUM(K69,K72:K77)</f>
        <v>0</v>
      </c>
    </row>
    <row r="81" spans="1:11">
      <c r="A81" s="309" t="s">
        <v>155</v>
      </c>
      <c r="B81" s="266"/>
      <c r="C81" s="266"/>
      <c r="D81" s="267"/>
      <c r="E81" s="266"/>
      <c r="F81" s="266"/>
      <c r="G81" s="266"/>
      <c r="H81" s="266"/>
      <c r="I81" s="266"/>
      <c r="J81" s="266"/>
      <c r="K81" s="265"/>
    </row>
    <row r="82" spans="1:11">
      <c r="A82" s="1218" t="s">
        <v>276</v>
      </c>
      <c r="B82" s="1219"/>
      <c r="C82" s="1219"/>
      <c r="D82" s="1219"/>
      <c r="E82" s="1219"/>
      <c r="F82" s="266"/>
      <c r="G82" s="266"/>
      <c r="H82" s="266"/>
      <c r="I82" s="266"/>
      <c r="J82" s="266"/>
      <c r="K82" s="265"/>
    </row>
    <row r="83" spans="1:11">
      <c r="A83" s="310"/>
      <c r="B83" s="311"/>
      <c r="C83" s="311"/>
      <c r="D83" s="311"/>
      <c r="E83" s="311"/>
      <c r="F83" s="266"/>
      <c r="G83" s="266"/>
      <c r="H83" s="266"/>
      <c r="I83" s="266"/>
      <c r="J83" s="266"/>
      <c r="K83" s="265"/>
    </row>
    <row r="84" spans="1:11" ht="15.75">
      <c r="A84" s="312" t="s">
        <v>277</v>
      </c>
      <c r="B84" s="313"/>
      <c r="C84" s="313"/>
      <c r="D84" s="313"/>
      <c r="K84" s="237"/>
    </row>
    <row r="85" spans="1:11">
      <c r="A85" s="1210" t="s">
        <v>278</v>
      </c>
      <c r="B85" s="1211"/>
      <c r="C85" s="1211"/>
      <c r="D85" s="1211"/>
      <c r="E85" s="1211"/>
      <c r="F85" s="1211"/>
      <c r="G85" s="1211"/>
      <c r="H85" s="266"/>
      <c r="I85" s="266"/>
      <c r="J85" s="266"/>
      <c r="K85" s="265"/>
    </row>
    <row r="86" spans="1:11">
      <c r="A86" s="314" t="s">
        <v>259</v>
      </c>
      <c r="B86" s="315">
        <f t="shared" ref="B86:K86" si="15">B56</f>
        <v>0</v>
      </c>
      <c r="C86" s="315">
        <f t="shared" si="15"/>
        <v>0</v>
      </c>
      <c r="D86" s="315">
        <f t="shared" si="15"/>
        <v>0</v>
      </c>
      <c r="E86" s="315">
        <f t="shared" si="15"/>
        <v>0</v>
      </c>
      <c r="F86" s="315">
        <f t="shared" si="15"/>
        <v>0</v>
      </c>
      <c r="G86" s="315">
        <f t="shared" si="15"/>
        <v>0</v>
      </c>
      <c r="H86" s="315">
        <f t="shared" si="15"/>
        <v>0</v>
      </c>
      <c r="I86" s="315">
        <f t="shared" si="15"/>
        <v>0</v>
      </c>
      <c r="J86" s="315">
        <f t="shared" si="15"/>
        <v>0</v>
      </c>
      <c r="K86" s="315">
        <f t="shared" si="15"/>
        <v>0</v>
      </c>
    </row>
    <row r="87" spans="1:11">
      <c r="A87" s="316" t="s">
        <v>279</v>
      </c>
      <c r="B87" s="315">
        <f t="shared" ref="B87:K87" si="16">B78</f>
        <v>0</v>
      </c>
      <c r="C87" s="315">
        <f t="shared" si="16"/>
        <v>0</v>
      </c>
      <c r="D87" s="315">
        <f t="shared" si="16"/>
        <v>0</v>
      </c>
      <c r="E87" s="315">
        <f t="shared" si="16"/>
        <v>0</v>
      </c>
      <c r="F87" s="315">
        <f t="shared" si="16"/>
        <v>0</v>
      </c>
      <c r="G87" s="315">
        <f t="shared" si="16"/>
        <v>0</v>
      </c>
      <c r="H87" s="315">
        <f t="shared" si="16"/>
        <v>0</v>
      </c>
      <c r="I87" s="315">
        <f t="shared" si="16"/>
        <v>0</v>
      </c>
      <c r="J87" s="315">
        <f t="shared" si="16"/>
        <v>0</v>
      </c>
      <c r="K87" s="315">
        <f t="shared" si="16"/>
        <v>0</v>
      </c>
    </row>
    <row r="88" spans="1:11">
      <c r="A88" s="316"/>
      <c r="B88" s="315"/>
      <c r="C88" s="315"/>
      <c r="D88" s="315"/>
      <c r="E88" s="315"/>
      <c r="F88" s="315"/>
      <c r="G88" s="315"/>
      <c r="H88" s="315"/>
      <c r="I88" s="315"/>
      <c r="J88" s="315"/>
      <c r="K88" s="315"/>
    </row>
    <row r="89" spans="1:11" ht="15.75">
      <c r="A89" s="317" t="s">
        <v>49</v>
      </c>
      <c r="B89" s="318">
        <f t="shared" ref="B89:K89" si="17">B86+B87</f>
        <v>0</v>
      </c>
      <c r="C89" s="318">
        <f t="shared" si="17"/>
        <v>0</v>
      </c>
      <c r="D89" s="318">
        <f t="shared" si="17"/>
        <v>0</v>
      </c>
      <c r="E89" s="318">
        <f t="shared" si="17"/>
        <v>0</v>
      </c>
      <c r="F89" s="318">
        <f t="shared" si="17"/>
        <v>0</v>
      </c>
      <c r="G89" s="318">
        <f t="shared" si="17"/>
        <v>0</v>
      </c>
      <c r="H89" s="318">
        <f t="shared" si="17"/>
        <v>0</v>
      </c>
      <c r="I89" s="318">
        <f t="shared" si="17"/>
        <v>0</v>
      </c>
      <c r="J89" s="318">
        <f t="shared" si="17"/>
        <v>0</v>
      </c>
      <c r="K89" s="318">
        <f t="shared" si="17"/>
        <v>0</v>
      </c>
    </row>
    <row r="90" spans="1:11" ht="15">
      <c r="A90" s="319" t="s">
        <v>280</v>
      </c>
      <c r="B90" s="320" t="e">
        <f>B89/$B$6</f>
        <v>#DIV/0!</v>
      </c>
      <c r="C90" s="320" t="e">
        <f t="shared" ref="C90:K90" si="18">C89/$B$6</f>
        <v>#DIV/0!</v>
      </c>
      <c r="D90" s="320" t="e">
        <f t="shared" si="18"/>
        <v>#DIV/0!</v>
      </c>
      <c r="E90" s="320" t="e">
        <f t="shared" si="18"/>
        <v>#DIV/0!</v>
      </c>
      <c r="F90" s="320" t="e">
        <f t="shared" si="18"/>
        <v>#DIV/0!</v>
      </c>
      <c r="G90" s="320" t="e">
        <f t="shared" si="18"/>
        <v>#DIV/0!</v>
      </c>
      <c r="H90" s="320" t="e">
        <f t="shared" si="18"/>
        <v>#DIV/0!</v>
      </c>
      <c r="I90" s="320" t="e">
        <f t="shared" si="18"/>
        <v>#DIV/0!</v>
      </c>
      <c r="J90" s="320" t="e">
        <f t="shared" si="18"/>
        <v>#DIV/0!</v>
      </c>
      <c r="K90" s="320" t="e">
        <f t="shared" si="18"/>
        <v>#DIV/0!</v>
      </c>
    </row>
    <row r="91" spans="1:11" ht="15">
      <c r="A91" s="319" t="s">
        <v>281</v>
      </c>
      <c r="B91" s="320" t="e">
        <f>B89/$B$5</f>
        <v>#DIV/0!</v>
      </c>
      <c r="C91" s="320" t="e">
        <f t="shared" ref="C91:K91" si="19">C89/$B$5</f>
        <v>#DIV/0!</v>
      </c>
      <c r="D91" s="320" t="e">
        <f t="shared" si="19"/>
        <v>#DIV/0!</v>
      </c>
      <c r="E91" s="320" t="e">
        <f t="shared" si="19"/>
        <v>#DIV/0!</v>
      </c>
      <c r="F91" s="320" t="e">
        <f t="shared" si="19"/>
        <v>#DIV/0!</v>
      </c>
      <c r="G91" s="320" t="e">
        <f t="shared" si="19"/>
        <v>#DIV/0!</v>
      </c>
      <c r="H91" s="320" t="e">
        <f t="shared" si="19"/>
        <v>#DIV/0!</v>
      </c>
      <c r="I91" s="320" t="e">
        <f t="shared" si="19"/>
        <v>#DIV/0!</v>
      </c>
      <c r="J91" s="320" t="e">
        <f t="shared" si="19"/>
        <v>#DIV/0!</v>
      </c>
      <c r="K91" s="320" t="e">
        <f t="shared" si="19"/>
        <v>#DIV/0!</v>
      </c>
    </row>
    <row r="92" spans="1:11">
      <c r="A92" s="321"/>
      <c r="B92" s="321"/>
      <c r="C92" s="321"/>
      <c r="D92" s="321"/>
      <c r="E92" s="322" t="s">
        <v>282</v>
      </c>
      <c r="F92" s="321"/>
      <c r="G92" s="321"/>
      <c r="H92" s="321"/>
    </row>
    <row r="93" spans="1:11">
      <c r="A93" s="323"/>
      <c r="G93" s="324"/>
    </row>
  </sheetData>
  <sheetProtection password="D974" sheet="1" objects="1" scenarios="1"/>
  <protectedRanges>
    <protectedRange password="DD74" sqref="B3 B5:D7 A16:A17 D12:D17 E12 F13 G14 H15 J16 K17 A24:A25 D22:H25 J22:K25 A33:A34 D29:H34 J29:K34 A52:A53 A62:A65 D60:D65 G62:G65 I60:I65 J62:K65 A76:A77 D69 D72:D77 G72:G77 I72:K77 I69:K69 J38:K53 D38:H53" name="One"/>
  </protectedRanges>
  <mergeCells count="6">
    <mergeCell ref="A85:G85"/>
    <mergeCell ref="B3:F3"/>
    <mergeCell ref="C8:D8"/>
    <mergeCell ref="A9:A10"/>
    <mergeCell ref="E9:I9"/>
    <mergeCell ref="A82:E82"/>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499984740745262"/>
  </sheetPr>
  <dimension ref="A1:M67"/>
  <sheetViews>
    <sheetView workbookViewId="0">
      <selection activeCell="A23" sqref="A23:A25"/>
    </sheetView>
  </sheetViews>
  <sheetFormatPr defaultColWidth="8.85546875" defaultRowHeight="12.75"/>
  <cols>
    <col min="1" max="1" width="39.42578125" style="209" customWidth="1"/>
    <col min="2" max="3" width="9.140625" style="209"/>
    <col min="4" max="4" width="12.140625" style="209" customWidth="1"/>
    <col min="5" max="5" width="9.140625" style="209"/>
    <col min="6" max="6" width="9.85546875" style="209" customWidth="1"/>
    <col min="7" max="7" width="11.42578125" style="209" customWidth="1"/>
    <col min="8" max="256" width="9.140625" style="209"/>
    <col min="257" max="257" width="39.42578125" style="209" customWidth="1"/>
    <col min="258" max="259" width="9.140625" style="209"/>
    <col min="260" max="260" width="12.140625" style="209" customWidth="1"/>
    <col min="261" max="261" width="9.140625" style="209"/>
    <col min="262" max="262" width="9.85546875" style="209" customWidth="1"/>
    <col min="263" max="263" width="11.42578125" style="209" customWidth="1"/>
    <col min="264" max="512" width="9.140625" style="209"/>
    <col min="513" max="513" width="39.42578125" style="209" customWidth="1"/>
    <col min="514" max="515" width="9.140625" style="209"/>
    <col min="516" max="516" width="12.140625" style="209" customWidth="1"/>
    <col min="517" max="517" width="9.140625" style="209"/>
    <col min="518" max="518" width="9.85546875" style="209" customWidth="1"/>
    <col min="519" max="519" width="11.42578125" style="209" customWidth="1"/>
    <col min="520" max="768" width="9.140625" style="209"/>
    <col min="769" max="769" width="39.42578125" style="209" customWidth="1"/>
    <col min="770" max="771" width="9.140625" style="209"/>
    <col min="772" max="772" width="12.140625" style="209" customWidth="1"/>
    <col min="773" max="773" width="9.140625" style="209"/>
    <col min="774" max="774" width="9.85546875" style="209" customWidth="1"/>
    <col min="775" max="775" width="11.42578125" style="209" customWidth="1"/>
    <col min="776" max="1024" width="9.140625" style="209"/>
    <col min="1025" max="1025" width="39.42578125" style="209" customWidth="1"/>
    <col min="1026" max="1027" width="9.140625" style="209"/>
    <col min="1028" max="1028" width="12.140625" style="209" customWidth="1"/>
    <col min="1029" max="1029" width="9.140625" style="209"/>
    <col min="1030" max="1030" width="9.85546875" style="209" customWidth="1"/>
    <col min="1031" max="1031" width="11.42578125" style="209" customWidth="1"/>
    <col min="1032" max="1280" width="9.140625" style="209"/>
    <col min="1281" max="1281" width="39.42578125" style="209" customWidth="1"/>
    <col min="1282" max="1283" width="9.140625" style="209"/>
    <col min="1284" max="1284" width="12.140625" style="209" customWidth="1"/>
    <col min="1285" max="1285" width="9.140625" style="209"/>
    <col min="1286" max="1286" width="9.85546875" style="209" customWidth="1"/>
    <col min="1287" max="1287" width="11.42578125" style="209" customWidth="1"/>
    <col min="1288" max="1536" width="9.140625" style="209"/>
    <col min="1537" max="1537" width="39.42578125" style="209" customWidth="1"/>
    <col min="1538" max="1539" width="9.140625" style="209"/>
    <col min="1540" max="1540" width="12.140625" style="209" customWidth="1"/>
    <col min="1541" max="1541" width="9.140625" style="209"/>
    <col min="1542" max="1542" width="9.85546875" style="209" customWidth="1"/>
    <col min="1543" max="1543" width="11.42578125" style="209" customWidth="1"/>
    <col min="1544" max="1792" width="9.140625" style="209"/>
    <col min="1793" max="1793" width="39.42578125" style="209" customWidth="1"/>
    <col min="1794" max="1795" width="9.140625" style="209"/>
    <col min="1796" max="1796" width="12.140625" style="209" customWidth="1"/>
    <col min="1797" max="1797" width="9.140625" style="209"/>
    <col min="1798" max="1798" width="9.85546875" style="209" customWidth="1"/>
    <col min="1799" max="1799" width="11.42578125" style="209" customWidth="1"/>
    <col min="1800" max="2048" width="9.140625" style="209"/>
    <col min="2049" max="2049" width="39.42578125" style="209" customWidth="1"/>
    <col min="2050" max="2051" width="9.140625" style="209"/>
    <col min="2052" max="2052" width="12.140625" style="209" customWidth="1"/>
    <col min="2053" max="2053" width="9.140625" style="209"/>
    <col min="2054" max="2054" width="9.85546875" style="209" customWidth="1"/>
    <col min="2055" max="2055" width="11.42578125" style="209" customWidth="1"/>
    <col min="2056" max="2304" width="9.140625" style="209"/>
    <col min="2305" max="2305" width="39.42578125" style="209" customWidth="1"/>
    <col min="2306" max="2307" width="9.140625" style="209"/>
    <col min="2308" max="2308" width="12.140625" style="209" customWidth="1"/>
    <col min="2309" max="2309" width="9.140625" style="209"/>
    <col min="2310" max="2310" width="9.85546875" style="209" customWidth="1"/>
    <col min="2311" max="2311" width="11.42578125" style="209" customWidth="1"/>
    <col min="2312" max="2560" width="9.140625" style="209"/>
    <col min="2561" max="2561" width="39.42578125" style="209" customWidth="1"/>
    <col min="2562" max="2563" width="9.140625" style="209"/>
    <col min="2564" max="2564" width="12.140625" style="209" customWidth="1"/>
    <col min="2565" max="2565" width="9.140625" style="209"/>
    <col min="2566" max="2566" width="9.85546875" style="209" customWidth="1"/>
    <col min="2567" max="2567" width="11.42578125" style="209" customWidth="1"/>
    <col min="2568" max="2816" width="9.140625" style="209"/>
    <col min="2817" max="2817" width="39.42578125" style="209" customWidth="1"/>
    <col min="2818" max="2819" width="9.140625" style="209"/>
    <col min="2820" max="2820" width="12.140625" style="209" customWidth="1"/>
    <col min="2821" max="2821" width="9.140625" style="209"/>
    <col min="2822" max="2822" width="9.85546875" style="209" customWidth="1"/>
    <col min="2823" max="2823" width="11.42578125" style="209" customWidth="1"/>
    <col min="2824" max="3072" width="9.140625" style="209"/>
    <col min="3073" max="3073" width="39.42578125" style="209" customWidth="1"/>
    <col min="3074" max="3075" width="9.140625" style="209"/>
    <col min="3076" max="3076" width="12.140625" style="209" customWidth="1"/>
    <col min="3077" max="3077" width="9.140625" style="209"/>
    <col min="3078" max="3078" width="9.85546875" style="209" customWidth="1"/>
    <col min="3079" max="3079" width="11.42578125" style="209" customWidth="1"/>
    <col min="3080" max="3328" width="9.140625" style="209"/>
    <col min="3329" max="3329" width="39.42578125" style="209" customWidth="1"/>
    <col min="3330" max="3331" width="9.140625" style="209"/>
    <col min="3332" max="3332" width="12.140625" style="209" customWidth="1"/>
    <col min="3333" max="3333" width="9.140625" style="209"/>
    <col min="3334" max="3334" width="9.85546875" style="209" customWidth="1"/>
    <col min="3335" max="3335" width="11.42578125" style="209" customWidth="1"/>
    <col min="3336" max="3584" width="9.140625" style="209"/>
    <col min="3585" max="3585" width="39.42578125" style="209" customWidth="1"/>
    <col min="3586" max="3587" width="9.140625" style="209"/>
    <col min="3588" max="3588" width="12.140625" style="209" customWidth="1"/>
    <col min="3589" max="3589" width="9.140625" style="209"/>
    <col min="3590" max="3590" width="9.85546875" style="209" customWidth="1"/>
    <col min="3591" max="3591" width="11.42578125" style="209" customWidth="1"/>
    <col min="3592" max="3840" width="9.140625" style="209"/>
    <col min="3841" max="3841" width="39.42578125" style="209" customWidth="1"/>
    <col min="3842" max="3843" width="9.140625" style="209"/>
    <col min="3844" max="3844" width="12.140625" style="209" customWidth="1"/>
    <col min="3845" max="3845" width="9.140625" style="209"/>
    <col min="3846" max="3846" width="9.85546875" style="209" customWidth="1"/>
    <col min="3847" max="3847" width="11.42578125" style="209" customWidth="1"/>
    <col min="3848" max="4096" width="9.140625" style="209"/>
    <col min="4097" max="4097" width="39.42578125" style="209" customWidth="1"/>
    <col min="4098" max="4099" width="9.140625" style="209"/>
    <col min="4100" max="4100" width="12.140625" style="209" customWidth="1"/>
    <col min="4101" max="4101" width="9.140625" style="209"/>
    <col min="4102" max="4102" width="9.85546875" style="209" customWidth="1"/>
    <col min="4103" max="4103" width="11.42578125" style="209" customWidth="1"/>
    <col min="4104" max="4352" width="9.140625" style="209"/>
    <col min="4353" max="4353" width="39.42578125" style="209" customWidth="1"/>
    <col min="4354" max="4355" width="9.140625" style="209"/>
    <col min="4356" max="4356" width="12.140625" style="209" customWidth="1"/>
    <col min="4357" max="4357" width="9.140625" style="209"/>
    <col min="4358" max="4358" width="9.85546875" style="209" customWidth="1"/>
    <col min="4359" max="4359" width="11.42578125" style="209" customWidth="1"/>
    <col min="4360" max="4608" width="9.140625" style="209"/>
    <col min="4609" max="4609" width="39.42578125" style="209" customWidth="1"/>
    <col min="4610" max="4611" width="9.140625" style="209"/>
    <col min="4612" max="4612" width="12.140625" style="209" customWidth="1"/>
    <col min="4613" max="4613" width="9.140625" style="209"/>
    <col min="4614" max="4614" width="9.85546875" style="209" customWidth="1"/>
    <col min="4615" max="4615" width="11.42578125" style="209" customWidth="1"/>
    <col min="4616" max="4864" width="9.140625" style="209"/>
    <col min="4865" max="4865" width="39.42578125" style="209" customWidth="1"/>
    <col min="4866" max="4867" width="9.140625" style="209"/>
    <col min="4868" max="4868" width="12.140625" style="209" customWidth="1"/>
    <col min="4869" max="4869" width="9.140625" style="209"/>
    <col min="4870" max="4870" width="9.85546875" style="209" customWidth="1"/>
    <col min="4871" max="4871" width="11.42578125" style="209" customWidth="1"/>
    <col min="4872" max="5120" width="9.140625" style="209"/>
    <col min="5121" max="5121" width="39.42578125" style="209" customWidth="1"/>
    <col min="5122" max="5123" width="9.140625" style="209"/>
    <col min="5124" max="5124" width="12.140625" style="209" customWidth="1"/>
    <col min="5125" max="5125" width="9.140625" style="209"/>
    <col min="5126" max="5126" width="9.85546875" style="209" customWidth="1"/>
    <col min="5127" max="5127" width="11.42578125" style="209" customWidth="1"/>
    <col min="5128" max="5376" width="9.140625" style="209"/>
    <col min="5377" max="5377" width="39.42578125" style="209" customWidth="1"/>
    <col min="5378" max="5379" width="9.140625" style="209"/>
    <col min="5380" max="5380" width="12.140625" style="209" customWidth="1"/>
    <col min="5381" max="5381" width="9.140625" style="209"/>
    <col min="5382" max="5382" width="9.85546875" style="209" customWidth="1"/>
    <col min="5383" max="5383" width="11.42578125" style="209" customWidth="1"/>
    <col min="5384" max="5632" width="9.140625" style="209"/>
    <col min="5633" max="5633" width="39.42578125" style="209" customWidth="1"/>
    <col min="5634" max="5635" width="9.140625" style="209"/>
    <col min="5636" max="5636" width="12.140625" style="209" customWidth="1"/>
    <col min="5637" max="5637" width="9.140625" style="209"/>
    <col min="5638" max="5638" width="9.85546875" style="209" customWidth="1"/>
    <col min="5639" max="5639" width="11.42578125" style="209" customWidth="1"/>
    <col min="5640" max="5888" width="9.140625" style="209"/>
    <col min="5889" max="5889" width="39.42578125" style="209" customWidth="1"/>
    <col min="5890" max="5891" width="9.140625" style="209"/>
    <col min="5892" max="5892" width="12.140625" style="209" customWidth="1"/>
    <col min="5893" max="5893" width="9.140625" style="209"/>
    <col min="5894" max="5894" width="9.85546875" style="209" customWidth="1"/>
    <col min="5895" max="5895" width="11.42578125" style="209" customWidth="1"/>
    <col min="5896" max="6144" width="9.140625" style="209"/>
    <col min="6145" max="6145" width="39.42578125" style="209" customWidth="1"/>
    <col min="6146" max="6147" width="9.140625" style="209"/>
    <col min="6148" max="6148" width="12.140625" style="209" customWidth="1"/>
    <col min="6149" max="6149" width="9.140625" style="209"/>
    <col min="6150" max="6150" width="9.85546875" style="209" customWidth="1"/>
    <col min="6151" max="6151" width="11.42578125" style="209" customWidth="1"/>
    <col min="6152" max="6400" width="9.140625" style="209"/>
    <col min="6401" max="6401" width="39.42578125" style="209" customWidth="1"/>
    <col min="6402" max="6403" width="9.140625" style="209"/>
    <col min="6404" max="6404" width="12.140625" style="209" customWidth="1"/>
    <col min="6405" max="6405" width="9.140625" style="209"/>
    <col min="6406" max="6406" width="9.85546875" style="209" customWidth="1"/>
    <col min="6407" max="6407" width="11.42578125" style="209" customWidth="1"/>
    <col min="6408" max="6656" width="9.140625" style="209"/>
    <col min="6657" max="6657" width="39.42578125" style="209" customWidth="1"/>
    <col min="6658" max="6659" width="9.140625" style="209"/>
    <col min="6660" max="6660" width="12.140625" style="209" customWidth="1"/>
    <col min="6661" max="6661" width="9.140625" style="209"/>
    <col min="6662" max="6662" width="9.85546875" style="209" customWidth="1"/>
    <col min="6663" max="6663" width="11.42578125" style="209" customWidth="1"/>
    <col min="6664" max="6912" width="9.140625" style="209"/>
    <col min="6913" max="6913" width="39.42578125" style="209" customWidth="1"/>
    <col min="6914" max="6915" width="9.140625" style="209"/>
    <col min="6916" max="6916" width="12.140625" style="209" customWidth="1"/>
    <col min="6917" max="6917" width="9.140625" style="209"/>
    <col min="6918" max="6918" width="9.85546875" style="209" customWidth="1"/>
    <col min="6919" max="6919" width="11.42578125" style="209" customWidth="1"/>
    <col min="6920" max="7168" width="9.140625" style="209"/>
    <col min="7169" max="7169" width="39.42578125" style="209" customWidth="1"/>
    <col min="7170" max="7171" width="9.140625" style="209"/>
    <col min="7172" max="7172" width="12.140625" style="209" customWidth="1"/>
    <col min="7173" max="7173" width="9.140625" style="209"/>
    <col min="7174" max="7174" width="9.85546875" style="209" customWidth="1"/>
    <col min="7175" max="7175" width="11.42578125" style="209" customWidth="1"/>
    <col min="7176" max="7424" width="9.140625" style="209"/>
    <col min="7425" max="7425" width="39.42578125" style="209" customWidth="1"/>
    <col min="7426" max="7427" width="9.140625" style="209"/>
    <col min="7428" max="7428" width="12.140625" style="209" customWidth="1"/>
    <col min="7429" max="7429" width="9.140625" style="209"/>
    <col min="7430" max="7430" width="9.85546875" style="209" customWidth="1"/>
    <col min="7431" max="7431" width="11.42578125" style="209" customWidth="1"/>
    <col min="7432" max="7680" width="9.140625" style="209"/>
    <col min="7681" max="7681" width="39.42578125" style="209" customWidth="1"/>
    <col min="7682" max="7683" width="9.140625" style="209"/>
    <col min="7684" max="7684" width="12.140625" style="209" customWidth="1"/>
    <col min="7685" max="7685" width="9.140625" style="209"/>
    <col min="7686" max="7686" width="9.85546875" style="209" customWidth="1"/>
    <col min="7687" max="7687" width="11.42578125" style="209" customWidth="1"/>
    <col min="7688" max="7936" width="9.140625" style="209"/>
    <col min="7937" max="7937" width="39.42578125" style="209" customWidth="1"/>
    <col min="7938" max="7939" width="9.140625" style="209"/>
    <col min="7940" max="7940" width="12.140625" style="209" customWidth="1"/>
    <col min="7941" max="7941" width="9.140625" style="209"/>
    <col min="7942" max="7942" width="9.85546875" style="209" customWidth="1"/>
    <col min="7943" max="7943" width="11.42578125" style="209" customWidth="1"/>
    <col min="7944" max="8192" width="9.140625" style="209"/>
    <col min="8193" max="8193" width="39.42578125" style="209" customWidth="1"/>
    <col min="8194" max="8195" width="9.140625" style="209"/>
    <col min="8196" max="8196" width="12.140625" style="209" customWidth="1"/>
    <col min="8197" max="8197" width="9.140625" style="209"/>
    <col min="8198" max="8198" width="9.85546875" style="209" customWidth="1"/>
    <col min="8199" max="8199" width="11.42578125" style="209" customWidth="1"/>
    <col min="8200" max="8448" width="9.140625" style="209"/>
    <col min="8449" max="8449" width="39.42578125" style="209" customWidth="1"/>
    <col min="8450" max="8451" width="9.140625" style="209"/>
    <col min="8452" max="8452" width="12.140625" style="209" customWidth="1"/>
    <col min="8453" max="8453" width="9.140625" style="209"/>
    <col min="8454" max="8454" width="9.85546875" style="209" customWidth="1"/>
    <col min="8455" max="8455" width="11.42578125" style="209" customWidth="1"/>
    <col min="8456" max="8704" width="9.140625" style="209"/>
    <col min="8705" max="8705" width="39.42578125" style="209" customWidth="1"/>
    <col min="8706" max="8707" width="9.140625" style="209"/>
    <col min="8708" max="8708" width="12.140625" style="209" customWidth="1"/>
    <col min="8709" max="8709" width="9.140625" style="209"/>
    <col min="8710" max="8710" width="9.85546875" style="209" customWidth="1"/>
    <col min="8711" max="8711" width="11.42578125" style="209" customWidth="1"/>
    <col min="8712" max="8960" width="9.140625" style="209"/>
    <col min="8961" max="8961" width="39.42578125" style="209" customWidth="1"/>
    <col min="8962" max="8963" width="9.140625" style="209"/>
    <col min="8964" max="8964" width="12.140625" style="209" customWidth="1"/>
    <col min="8965" max="8965" width="9.140625" style="209"/>
    <col min="8966" max="8966" width="9.85546875" style="209" customWidth="1"/>
    <col min="8967" max="8967" width="11.42578125" style="209" customWidth="1"/>
    <col min="8968" max="9216" width="9.140625" style="209"/>
    <col min="9217" max="9217" width="39.42578125" style="209" customWidth="1"/>
    <col min="9218" max="9219" width="9.140625" style="209"/>
    <col min="9220" max="9220" width="12.140625" style="209" customWidth="1"/>
    <col min="9221" max="9221" width="9.140625" style="209"/>
    <col min="9222" max="9222" width="9.85546875" style="209" customWidth="1"/>
    <col min="9223" max="9223" width="11.42578125" style="209" customWidth="1"/>
    <col min="9224" max="9472" width="9.140625" style="209"/>
    <col min="9473" max="9473" width="39.42578125" style="209" customWidth="1"/>
    <col min="9474" max="9475" width="9.140625" style="209"/>
    <col min="9476" max="9476" width="12.140625" style="209" customWidth="1"/>
    <col min="9477" max="9477" width="9.140625" style="209"/>
    <col min="9478" max="9478" width="9.85546875" style="209" customWidth="1"/>
    <col min="9479" max="9479" width="11.42578125" style="209" customWidth="1"/>
    <col min="9480" max="9728" width="9.140625" style="209"/>
    <col min="9729" max="9729" width="39.42578125" style="209" customWidth="1"/>
    <col min="9730" max="9731" width="9.140625" style="209"/>
    <col min="9732" max="9732" width="12.140625" style="209" customWidth="1"/>
    <col min="9733" max="9733" width="9.140625" style="209"/>
    <col min="9734" max="9734" width="9.85546875" style="209" customWidth="1"/>
    <col min="9735" max="9735" width="11.42578125" style="209" customWidth="1"/>
    <col min="9736" max="9984" width="9.140625" style="209"/>
    <col min="9985" max="9985" width="39.42578125" style="209" customWidth="1"/>
    <col min="9986" max="9987" width="9.140625" style="209"/>
    <col min="9988" max="9988" width="12.140625" style="209" customWidth="1"/>
    <col min="9989" max="9989" width="9.140625" style="209"/>
    <col min="9990" max="9990" width="9.85546875" style="209" customWidth="1"/>
    <col min="9991" max="9991" width="11.42578125" style="209" customWidth="1"/>
    <col min="9992" max="10240" width="9.140625" style="209"/>
    <col min="10241" max="10241" width="39.42578125" style="209" customWidth="1"/>
    <col min="10242" max="10243" width="9.140625" style="209"/>
    <col min="10244" max="10244" width="12.140625" style="209" customWidth="1"/>
    <col min="10245" max="10245" width="9.140625" style="209"/>
    <col min="10246" max="10246" width="9.85546875" style="209" customWidth="1"/>
    <col min="10247" max="10247" width="11.42578125" style="209" customWidth="1"/>
    <col min="10248" max="10496" width="9.140625" style="209"/>
    <col min="10497" max="10497" width="39.42578125" style="209" customWidth="1"/>
    <col min="10498" max="10499" width="9.140625" style="209"/>
    <col min="10500" max="10500" width="12.140625" style="209" customWidth="1"/>
    <col min="10501" max="10501" width="9.140625" style="209"/>
    <col min="10502" max="10502" width="9.85546875" style="209" customWidth="1"/>
    <col min="10503" max="10503" width="11.42578125" style="209" customWidth="1"/>
    <col min="10504" max="10752" width="9.140625" style="209"/>
    <col min="10753" max="10753" width="39.42578125" style="209" customWidth="1"/>
    <col min="10754" max="10755" width="9.140625" style="209"/>
    <col min="10756" max="10756" width="12.140625" style="209" customWidth="1"/>
    <col min="10757" max="10757" width="9.140625" style="209"/>
    <col min="10758" max="10758" width="9.85546875" style="209" customWidth="1"/>
    <col min="10759" max="10759" width="11.42578125" style="209" customWidth="1"/>
    <col min="10760" max="11008" width="9.140625" style="209"/>
    <col min="11009" max="11009" width="39.42578125" style="209" customWidth="1"/>
    <col min="11010" max="11011" width="9.140625" style="209"/>
    <col min="11012" max="11012" width="12.140625" style="209" customWidth="1"/>
    <col min="11013" max="11013" width="9.140625" style="209"/>
    <col min="11014" max="11014" width="9.85546875" style="209" customWidth="1"/>
    <col min="11015" max="11015" width="11.42578125" style="209" customWidth="1"/>
    <col min="11016" max="11264" width="9.140625" style="209"/>
    <col min="11265" max="11265" width="39.42578125" style="209" customWidth="1"/>
    <col min="11266" max="11267" width="9.140625" style="209"/>
    <col min="11268" max="11268" width="12.140625" style="209" customWidth="1"/>
    <col min="11269" max="11269" width="9.140625" style="209"/>
    <col min="11270" max="11270" width="9.85546875" style="209" customWidth="1"/>
    <col min="11271" max="11271" width="11.42578125" style="209" customWidth="1"/>
    <col min="11272" max="11520" width="9.140625" style="209"/>
    <col min="11521" max="11521" width="39.42578125" style="209" customWidth="1"/>
    <col min="11522" max="11523" width="9.140625" style="209"/>
    <col min="11524" max="11524" width="12.140625" style="209" customWidth="1"/>
    <col min="11525" max="11525" width="9.140625" style="209"/>
    <col min="11526" max="11526" width="9.85546875" style="209" customWidth="1"/>
    <col min="11527" max="11527" width="11.42578125" style="209" customWidth="1"/>
    <col min="11528" max="11776" width="9.140625" style="209"/>
    <col min="11777" max="11777" width="39.42578125" style="209" customWidth="1"/>
    <col min="11778" max="11779" width="9.140625" style="209"/>
    <col min="11780" max="11780" width="12.140625" style="209" customWidth="1"/>
    <col min="11781" max="11781" width="9.140625" style="209"/>
    <col min="11782" max="11782" width="9.85546875" style="209" customWidth="1"/>
    <col min="11783" max="11783" width="11.42578125" style="209" customWidth="1"/>
    <col min="11784" max="12032" width="9.140625" style="209"/>
    <col min="12033" max="12033" width="39.42578125" style="209" customWidth="1"/>
    <col min="12034" max="12035" width="9.140625" style="209"/>
    <col min="12036" max="12036" width="12.140625" style="209" customWidth="1"/>
    <col min="12037" max="12037" width="9.140625" style="209"/>
    <col min="12038" max="12038" width="9.85546875" style="209" customWidth="1"/>
    <col min="12039" max="12039" width="11.42578125" style="209" customWidth="1"/>
    <col min="12040" max="12288" width="9.140625" style="209"/>
    <col min="12289" max="12289" width="39.42578125" style="209" customWidth="1"/>
    <col min="12290" max="12291" width="9.140625" style="209"/>
    <col min="12292" max="12292" width="12.140625" style="209" customWidth="1"/>
    <col min="12293" max="12293" width="9.140625" style="209"/>
    <col min="12294" max="12294" width="9.85546875" style="209" customWidth="1"/>
    <col min="12295" max="12295" width="11.42578125" style="209" customWidth="1"/>
    <col min="12296" max="12544" width="9.140625" style="209"/>
    <col min="12545" max="12545" width="39.42578125" style="209" customWidth="1"/>
    <col min="12546" max="12547" width="9.140625" style="209"/>
    <col min="12548" max="12548" width="12.140625" style="209" customWidth="1"/>
    <col min="12549" max="12549" width="9.140625" style="209"/>
    <col min="12550" max="12550" width="9.85546875" style="209" customWidth="1"/>
    <col min="12551" max="12551" width="11.42578125" style="209" customWidth="1"/>
    <col min="12552" max="12800" width="9.140625" style="209"/>
    <col min="12801" max="12801" width="39.42578125" style="209" customWidth="1"/>
    <col min="12802" max="12803" width="9.140625" style="209"/>
    <col min="12804" max="12804" width="12.140625" style="209" customWidth="1"/>
    <col min="12805" max="12805" width="9.140625" style="209"/>
    <col min="12806" max="12806" width="9.85546875" style="209" customWidth="1"/>
    <col min="12807" max="12807" width="11.42578125" style="209" customWidth="1"/>
    <col min="12808" max="13056" width="9.140625" style="209"/>
    <col min="13057" max="13057" width="39.42578125" style="209" customWidth="1"/>
    <col min="13058" max="13059" width="9.140625" style="209"/>
    <col min="13060" max="13060" width="12.140625" style="209" customWidth="1"/>
    <col min="13061" max="13061" width="9.140625" style="209"/>
    <col min="13062" max="13062" width="9.85546875" style="209" customWidth="1"/>
    <col min="13063" max="13063" width="11.42578125" style="209" customWidth="1"/>
    <col min="13064" max="13312" width="9.140625" style="209"/>
    <col min="13313" max="13313" width="39.42578125" style="209" customWidth="1"/>
    <col min="13314" max="13315" width="9.140625" style="209"/>
    <col min="13316" max="13316" width="12.140625" style="209" customWidth="1"/>
    <col min="13317" max="13317" width="9.140625" style="209"/>
    <col min="13318" max="13318" width="9.85546875" style="209" customWidth="1"/>
    <col min="13319" max="13319" width="11.42578125" style="209" customWidth="1"/>
    <col min="13320" max="13568" width="9.140625" style="209"/>
    <col min="13569" max="13569" width="39.42578125" style="209" customWidth="1"/>
    <col min="13570" max="13571" width="9.140625" style="209"/>
    <col min="13572" max="13572" width="12.140625" style="209" customWidth="1"/>
    <col min="13573" max="13573" width="9.140625" style="209"/>
    <col min="13574" max="13574" width="9.85546875" style="209" customWidth="1"/>
    <col min="13575" max="13575" width="11.42578125" style="209" customWidth="1"/>
    <col min="13576" max="13824" width="9.140625" style="209"/>
    <col min="13825" max="13825" width="39.42578125" style="209" customWidth="1"/>
    <col min="13826" max="13827" width="9.140625" style="209"/>
    <col min="13828" max="13828" width="12.140625" style="209" customWidth="1"/>
    <col min="13829" max="13829" width="9.140625" style="209"/>
    <col min="13830" max="13830" width="9.85546875" style="209" customWidth="1"/>
    <col min="13831" max="13831" width="11.42578125" style="209" customWidth="1"/>
    <col min="13832" max="14080" width="9.140625" style="209"/>
    <col min="14081" max="14081" width="39.42578125" style="209" customWidth="1"/>
    <col min="14082" max="14083" width="9.140625" style="209"/>
    <col min="14084" max="14084" width="12.140625" style="209" customWidth="1"/>
    <col min="14085" max="14085" width="9.140625" style="209"/>
    <col min="14086" max="14086" width="9.85546875" style="209" customWidth="1"/>
    <col min="14087" max="14087" width="11.42578125" style="209" customWidth="1"/>
    <col min="14088" max="14336" width="9.140625" style="209"/>
    <col min="14337" max="14337" width="39.42578125" style="209" customWidth="1"/>
    <col min="14338" max="14339" width="9.140625" style="209"/>
    <col min="14340" max="14340" width="12.140625" style="209" customWidth="1"/>
    <col min="14341" max="14341" width="9.140625" style="209"/>
    <col min="14342" max="14342" width="9.85546875" style="209" customWidth="1"/>
    <col min="14343" max="14343" width="11.42578125" style="209" customWidth="1"/>
    <col min="14344" max="14592" width="9.140625" style="209"/>
    <col min="14593" max="14593" width="39.42578125" style="209" customWidth="1"/>
    <col min="14594" max="14595" width="9.140625" style="209"/>
    <col min="14596" max="14596" width="12.140625" style="209" customWidth="1"/>
    <col min="14597" max="14597" width="9.140625" style="209"/>
    <col min="14598" max="14598" width="9.85546875" style="209" customWidth="1"/>
    <col min="14599" max="14599" width="11.42578125" style="209" customWidth="1"/>
    <col min="14600" max="14848" width="9.140625" style="209"/>
    <col min="14849" max="14849" width="39.42578125" style="209" customWidth="1"/>
    <col min="14850" max="14851" width="9.140625" style="209"/>
    <col min="14852" max="14852" width="12.140625" style="209" customWidth="1"/>
    <col min="14853" max="14853" width="9.140625" style="209"/>
    <col min="14854" max="14854" width="9.85546875" style="209" customWidth="1"/>
    <col min="14855" max="14855" width="11.42578125" style="209" customWidth="1"/>
    <col min="14856" max="15104" width="9.140625" style="209"/>
    <col min="15105" max="15105" width="39.42578125" style="209" customWidth="1"/>
    <col min="15106" max="15107" width="9.140625" style="209"/>
    <col min="15108" max="15108" width="12.140625" style="209" customWidth="1"/>
    <col min="15109" max="15109" width="9.140625" style="209"/>
    <col min="15110" max="15110" width="9.85546875" style="209" customWidth="1"/>
    <col min="15111" max="15111" width="11.42578125" style="209" customWidth="1"/>
    <col min="15112" max="15360" width="9.140625" style="209"/>
    <col min="15361" max="15361" width="39.42578125" style="209" customWidth="1"/>
    <col min="15362" max="15363" width="9.140625" style="209"/>
    <col min="15364" max="15364" width="12.140625" style="209" customWidth="1"/>
    <col min="15365" max="15365" width="9.140625" style="209"/>
    <col min="15366" max="15366" width="9.85546875" style="209" customWidth="1"/>
    <col min="15367" max="15367" width="11.42578125" style="209" customWidth="1"/>
    <col min="15368" max="15616" width="9.140625" style="209"/>
    <col min="15617" max="15617" width="39.42578125" style="209" customWidth="1"/>
    <col min="15618" max="15619" width="9.140625" style="209"/>
    <col min="15620" max="15620" width="12.140625" style="209" customWidth="1"/>
    <col min="15621" max="15621" width="9.140625" style="209"/>
    <col min="15622" max="15622" width="9.85546875" style="209" customWidth="1"/>
    <col min="15623" max="15623" width="11.42578125" style="209" customWidth="1"/>
    <col min="15624" max="15872" width="9.140625" style="209"/>
    <col min="15873" max="15873" width="39.42578125" style="209" customWidth="1"/>
    <col min="15874" max="15875" width="9.140625" style="209"/>
    <col min="15876" max="15876" width="12.140625" style="209" customWidth="1"/>
    <col min="15877" max="15877" width="9.140625" style="209"/>
    <col min="15878" max="15878" width="9.85546875" style="209" customWidth="1"/>
    <col min="15879" max="15879" width="11.42578125" style="209" customWidth="1"/>
    <col min="15880" max="16128" width="9.140625" style="209"/>
    <col min="16129" max="16129" width="39.42578125" style="209" customWidth="1"/>
    <col min="16130" max="16131" width="9.140625" style="209"/>
    <col min="16132" max="16132" width="12.140625" style="209" customWidth="1"/>
    <col min="16133" max="16133" width="9.140625" style="209"/>
    <col min="16134" max="16134" width="9.85546875" style="209" customWidth="1"/>
    <col min="16135" max="16135" width="11.42578125" style="209" customWidth="1"/>
    <col min="16136" max="16384" width="9.140625" style="209"/>
  </cols>
  <sheetData>
    <row r="1" spans="1:13" ht="15">
      <c r="A1" s="1180" t="s">
        <v>283</v>
      </c>
      <c r="B1" s="1180"/>
      <c r="C1" s="1180"/>
      <c r="D1" s="1180"/>
      <c r="E1" s="1180"/>
      <c r="F1" s="1180"/>
      <c r="G1" s="1180"/>
      <c r="H1" s="1180"/>
      <c r="I1" s="1180"/>
      <c r="J1" s="207"/>
      <c r="K1" s="207"/>
      <c r="L1" s="17"/>
      <c r="M1" s="17"/>
    </row>
    <row r="2" spans="1:13" ht="15">
      <c r="A2" s="1224" t="str">
        <f>'Self Score'!A4</f>
        <v>Your Project Name Here</v>
      </c>
      <c r="B2" s="1224"/>
      <c r="C2" s="1224"/>
      <c r="D2" s="1224"/>
      <c r="E2" s="1224"/>
      <c r="F2" s="1224"/>
      <c r="G2" s="1224"/>
      <c r="H2" s="1224"/>
      <c r="I2" s="1224"/>
      <c r="J2" s="207"/>
      <c r="K2" s="207"/>
      <c r="L2" s="17"/>
      <c r="M2" s="17"/>
    </row>
    <row r="3" spans="1:13" ht="15">
      <c r="A3" s="1181" t="s">
        <v>481</v>
      </c>
      <c r="B3" s="1181"/>
      <c r="C3" s="1181"/>
      <c r="D3" s="1181"/>
      <c r="E3" s="1181"/>
      <c r="F3" s="1181"/>
      <c r="G3" s="1181"/>
      <c r="H3" s="1181"/>
      <c r="I3" s="1181"/>
      <c r="J3" s="207"/>
      <c r="K3" s="207"/>
      <c r="L3" s="85"/>
      <c r="M3" s="85"/>
    </row>
    <row r="4" spans="1:13" ht="38.25" customHeight="1">
      <c r="A4" s="207"/>
      <c r="B4" s="207"/>
      <c r="C4" s="207"/>
      <c r="D4" s="207"/>
      <c r="E4" s="207"/>
      <c r="F4" s="207"/>
      <c r="G4" s="207"/>
      <c r="H4" s="1225" t="s">
        <v>284</v>
      </c>
      <c r="I4" s="1225"/>
      <c r="J4" s="1225"/>
      <c r="K4" s="207"/>
      <c r="L4" s="85"/>
      <c r="M4" s="85"/>
    </row>
    <row r="5" spans="1:13" ht="15">
      <c r="A5" s="86" t="s">
        <v>285</v>
      </c>
      <c r="B5" s="87"/>
      <c r="C5" s="88"/>
      <c r="D5" s="88"/>
      <c r="E5" s="88"/>
      <c r="F5" s="88"/>
      <c r="G5" s="88"/>
      <c r="H5" s="1225"/>
      <c r="I5" s="1225"/>
      <c r="J5" s="1225"/>
      <c r="K5" s="85"/>
      <c r="L5" s="85"/>
      <c r="M5" s="85"/>
    </row>
    <row r="6" spans="1:13" ht="15">
      <c r="A6" s="325"/>
      <c r="B6" s="88"/>
      <c r="C6" s="88"/>
      <c r="D6" s="88"/>
      <c r="E6" s="88"/>
      <c r="F6" s="88"/>
      <c r="G6" s="88"/>
      <c r="H6" s="88"/>
      <c r="I6" s="85"/>
      <c r="J6" s="85"/>
      <c r="K6" s="85"/>
      <c r="L6" s="85"/>
      <c r="M6" s="85"/>
    </row>
    <row r="7" spans="1:13" ht="15.75" thickBot="1">
      <c r="A7" s="89" t="s">
        <v>286</v>
      </c>
      <c r="B7" s="17"/>
      <c r="C7" s="17"/>
      <c r="D7" s="17"/>
      <c r="E7" s="17"/>
      <c r="F7" s="17"/>
      <c r="G7" s="17"/>
      <c r="H7" s="17"/>
      <c r="I7" s="17"/>
      <c r="J7" s="17"/>
      <c r="K7" s="326"/>
      <c r="L7" s="17"/>
      <c r="M7" s="17"/>
    </row>
    <row r="8" spans="1:13" ht="73.5" thickTop="1" thickBot="1">
      <c r="A8" s="327" t="s">
        <v>287</v>
      </c>
      <c r="B8" s="90" t="s">
        <v>72</v>
      </c>
      <c r="C8" s="90" t="s">
        <v>288</v>
      </c>
      <c r="D8" s="90" t="s">
        <v>289</v>
      </c>
      <c r="E8" s="90" t="s">
        <v>71</v>
      </c>
      <c r="F8" s="91" t="s">
        <v>290</v>
      </c>
      <c r="G8" s="91" t="s">
        <v>291</v>
      </c>
      <c r="H8" s="91" t="s">
        <v>292</v>
      </c>
      <c r="I8" s="328" t="s">
        <v>293</v>
      </c>
      <c r="J8" s="329"/>
      <c r="K8" s="329"/>
      <c r="L8" s="329"/>
      <c r="M8" s="329"/>
    </row>
    <row r="9" spans="1:13">
      <c r="A9" s="159"/>
      <c r="B9" s="330"/>
      <c r="C9" s="331"/>
      <c r="D9" s="10"/>
      <c r="E9" s="9"/>
      <c r="F9" s="171"/>
      <c r="G9" s="171"/>
      <c r="H9" s="332"/>
      <c r="I9" s="333">
        <f t="shared" ref="I9:I20" si="0">H9*E9</f>
        <v>0</v>
      </c>
      <c r="J9" s="334"/>
      <c r="K9" s="334"/>
      <c r="L9" s="334"/>
      <c r="M9" s="334"/>
    </row>
    <row r="10" spans="1:13">
      <c r="A10" s="335"/>
      <c r="B10" s="92"/>
      <c r="C10" s="336"/>
      <c r="D10" s="337"/>
      <c r="E10" s="13"/>
      <c r="F10" s="337"/>
      <c r="G10" s="337"/>
      <c r="H10" s="338"/>
      <c r="I10" s="339">
        <f t="shared" si="0"/>
        <v>0</v>
      </c>
      <c r="J10" s="334"/>
      <c r="K10" s="334"/>
      <c r="L10" s="334"/>
      <c r="M10" s="334"/>
    </row>
    <row r="11" spans="1:13">
      <c r="A11" s="162"/>
      <c r="B11" s="92"/>
      <c r="C11" s="340"/>
      <c r="D11" s="12"/>
      <c r="E11" s="8"/>
      <c r="F11" s="337"/>
      <c r="G11" s="337"/>
      <c r="H11" s="338"/>
      <c r="I11" s="339">
        <f t="shared" si="0"/>
        <v>0</v>
      </c>
      <c r="J11" s="334"/>
      <c r="K11" s="334"/>
      <c r="L11" s="334"/>
      <c r="M11" s="334"/>
    </row>
    <row r="12" spans="1:13">
      <c r="A12" s="162"/>
      <c r="B12" s="92"/>
      <c r="C12" s="340"/>
      <c r="D12" s="12"/>
      <c r="E12" s="8"/>
      <c r="F12" s="337"/>
      <c r="G12" s="337"/>
      <c r="H12" s="338"/>
      <c r="I12" s="339">
        <f t="shared" si="0"/>
        <v>0</v>
      </c>
      <c r="J12" s="334"/>
      <c r="K12" s="334"/>
      <c r="L12" s="334"/>
      <c r="M12" s="334"/>
    </row>
    <row r="13" spans="1:13">
      <c r="A13" s="164"/>
      <c r="B13" s="92"/>
      <c r="C13" s="340"/>
      <c r="D13" s="12"/>
      <c r="E13" s="12"/>
      <c r="F13" s="337"/>
      <c r="G13" s="337"/>
      <c r="H13" s="338"/>
      <c r="I13" s="339">
        <f t="shared" si="0"/>
        <v>0</v>
      </c>
      <c r="J13" s="334"/>
      <c r="K13" s="334"/>
      <c r="L13" s="334"/>
      <c r="M13" s="334"/>
    </row>
    <row r="14" spans="1:13">
      <c r="A14" s="165"/>
      <c r="B14" s="92"/>
      <c r="C14" s="340"/>
      <c r="D14" s="12"/>
      <c r="E14" s="12"/>
      <c r="F14" s="337"/>
      <c r="G14" s="337"/>
      <c r="H14" s="338"/>
      <c r="I14" s="339">
        <f t="shared" si="0"/>
        <v>0</v>
      </c>
      <c r="J14" s="334"/>
      <c r="K14" s="334"/>
      <c r="L14" s="334"/>
      <c r="M14" s="334"/>
    </row>
    <row r="15" spans="1:13">
      <c r="A15" s="164"/>
      <c r="B15" s="92"/>
      <c r="C15" s="340"/>
      <c r="D15" s="12"/>
      <c r="E15" s="12"/>
      <c r="F15" s="337"/>
      <c r="G15" s="337"/>
      <c r="H15" s="338"/>
      <c r="I15" s="339">
        <f t="shared" si="0"/>
        <v>0</v>
      </c>
      <c r="J15" s="334"/>
      <c r="K15" s="334"/>
      <c r="L15" s="334"/>
      <c r="M15" s="334"/>
    </row>
    <row r="16" spans="1:13">
      <c r="A16" s="341"/>
      <c r="B16" s="92"/>
      <c r="C16" s="340"/>
      <c r="D16" s="12"/>
      <c r="E16" s="12"/>
      <c r="F16" s="337"/>
      <c r="G16" s="337"/>
      <c r="H16" s="338"/>
      <c r="I16" s="339">
        <f t="shared" si="0"/>
        <v>0</v>
      </c>
      <c r="J16" s="334"/>
      <c r="K16" s="334"/>
      <c r="L16" s="334"/>
      <c r="M16" s="334"/>
    </row>
    <row r="17" spans="1:13">
      <c r="A17" s="164"/>
      <c r="B17" s="92"/>
      <c r="C17" s="340"/>
      <c r="D17" s="12"/>
      <c r="E17" s="12"/>
      <c r="F17" s="337"/>
      <c r="G17" s="337"/>
      <c r="H17" s="338"/>
      <c r="I17" s="339">
        <f t="shared" si="0"/>
        <v>0</v>
      </c>
      <c r="J17" s="334"/>
      <c r="K17" s="334"/>
      <c r="L17" s="334"/>
      <c r="M17" s="334"/>
    </row>
    <row r="18" spans="1:13">
      <c r="A18" s="162"/>
      <c r="B18" s="342"/>
      <c r="C18" s="343"/>
      <c r="D18" s="344"/>
      <c r="E18" s="12"/>
      <c r="F18" s="337"/>
      <c r="G18" s="337"/>
      <c r="H18" s="338"/>
      <c r="I18" s="339">
        <f t="shared" si="0"/>
        <v>0</v>
      </c>
      <c r="J18" s="334"/>
      <c r="K18" s="334"/>
      <c r="L18" s="334"/>
      <c r="M18" s="334"/>
    </row>
    <row r="19" spans="1:13">
      <c r="A19" s="345"/>
      <c r="B19" s="92"/>
      <c r="C19" s="174"/>
      <c r="D19" s="344"/>
      <c r="E19" s="12"/>
      <c r="F19" s="337"/>
      <c r="G19" s="337"/>
      <c r="H19" s="338"/>
      <c r="I19" s="339">
        <f t="shared" si="0"/>
        <v>0</v>
      </c>
      <c r="J19" s="334"/>
      <c r="K19" s="1220" t="s">
        <v>294</v>
      </c>
      <c r="L19" s="1220"/>
      <c r="M19" s="1220"/>
    </row>
    <row r="20" spans="1:13" ht="13.5" thickBot="1">
      <c r="A20" s="346"/>
      <c r="B20" s="93"/>
      <c r="C20" s="167"/>
      <c r="D20" s="166"/>
      <c r="E20" s="166"/>
      <c r="F20" s="347"/>
      <c r="G20" s="347"/>
      <c r="H20" s="348"/>
      <c r="I20" s="349">
        <f t="shared" si="0"/>
        <v>0</v>
      </c>
      <c r="J20" s="334"/>
      <c r="K20" s="1220"/>
      <c r="L20" s="1220"/>
      <c r="M20" s="1220"/>
    </row>
    <row r="21" spans="1:13" ht="15.75" thickBot="1">
      <c r="A21" s="350"/>
      <c r="B21" s="157"/>
      <c r="C21" s="157"/>
      <c r="D21" s="351" t="s">
        <v>76</v>
      </c>
      <c r="E21" s="352">
        <f>SUM(E9:E20)</f>
        <v>0</v>
      </c>
      <c r="F21" s="158"/>
      <c r="G21" s="158"/>
      <c r="H21" s="353" t="s">
        <v>293</v>
      </c>
      <c r="I21" s="354">
        <f>SUM(I9:I20)</f>
        <v>0</v>
      </c>
      <c r="J21" s="108"/>
      <c r="K21" s="1220"/>
      <c r="L21" s="1220"/>
      <c r="M21" s="1220"/>
    </row>
    <row r="22" spans="1:13" ht="13.5" thickTop="1">
      <c r="A22" s="85"/>
      <c r="B22" s="85"/>
      <c r="C22" s="85"/>
      <c r="D22" s="95"/>
      <c r="E22" s="94"/>
      <c r="F22" s="96"/>
      <c r="G22" s="96"/>
      <c r="H22" s="96"/>
      <c r="I22" s="96"/>
      <c r="J22" s="96"/>
      <c r="K22" s="1221"/>
      <c r="L22" s="1221"/>
      <c r="M22" s="1221"/>
    </row>
    <row r="23" spans="1:13" ht="15.75" thickBot="1">
      <c r="A23" s="89" t="s">
        <v>295</v>
      </c>
      <c r="B23" s="17"/>
      <c r="C23" s="17"/>
      <c r="D23" s="17"/>
      <c r="E23" s="17"/>
      <c r="F23" s="17"/>
      <c r="G23" s="17"/>
      <c r="H23" s="17"/>
      <c r="I23" s="17"/>
      <c r="J23" s="17"/>
      <c r="K23" s="17"/>
      <c r="L23" s="17"/>
      <c r="M23" s="17"/>
    </row>
    <row r="24" spans="1:13" ht="37.5" thickTop="1" thickBot="1">
      <c r="A24" s="355" t="s">
        <v>287</v>
      </c>
      <c r="B24" s="90" t="s">
        <v>72</v>
      </c>
      <c r="C24" s="90" t="s">
        <v>288</v>
      </c>
      <c r="D24" s="356"/>
      <c r="E24" s="357" t="s">
        <v>8</v>
      </c>
      <c r="F24" s="358"/>
      <c r="G24" s="359"/>
      <c r="H24" s="90" t="s">
        <v>296</v>
      </c>
      <c r="I24" s="360" t="s">
        <v>297</v>
      </c>
      <c r="J24" s="17"/>
      <c r="K24" s="17"/>
      <c r="L24" s="17"/>
      <c r="M24" s="17"/>
    </row>
    <row r="25" spans="1:13">
      <c r="A25" s="97"/>
      <c r="B25" s="98"/>
      <c r="C25" s="361"/>
      <c r="D25" s="99"/>
      <c r="E25" s="98"/>
      <c r="F25" s="106"/>
      <c r="G25" s="100"/>
      <c r="H25" s="362"/>
      <c r="I25" s="363">
        <f t="shared" ref="I25:I35" si="1">H25*E25</f>
        <v>0</v>
      </c>
      <c r="J25" s="17"/>
      <c r="K25" s="17"/>
      <c r="L25" s="17"/>
      <c r="M25" s="17"/>
    </row>
    <row r="26" spans="1:13">
      <c r="A26" s="364"/>
      <c r="B26" s="365"/>
      <c r="C26" s="178"/>
      <c r="D26" s="99"/>
      <c r="E26" s="365"/>
      <c r="F26" s="106"/>
      <c r="G26" s="100"/>
      <c r="H26" s="366"/>
      <c r="I26" s="367">
        <f t="shared" si="1"/>
        <v>0</v>
      </c>
      <c r="J26" s="17"/>
      <c r="K26" s="17"/>
      <c r="L26" s="17"/>
      <c r="M26" s="17"/>
    </row>
    <row r="27" spans="1:13">
      <c r="A27" s="364"/>
      <c r="B27" s="365"/>
      <c r="C27" s="178"/>
      <c r="D27" s="99"/>
      <c r="E27" s="365"/>
      <c r="F27" s="106"/>
      <c r="G27" s="100"/>
      <c r="H27" s="366"/>
      <c r="I27" s="367">
        <f t="shared" si="1"/>
        <v>0</v>
      </c>
      <c r="J27" s="17"/>
      <c r="K27" s="17"/>
      <c r="L27" s="17"/>
      <c r="M27" s="17"/>
    </row>
    <row r="28" spans="1:13">
      <c r="A28" s="364"/>
      <c r="B28" s="365"/>
      <c r="C28" s="178"/>
      <c r="D28" s="99"/>
      <c r="E28" s="365"/>
      <c r="F28" s="106"/>
      <c r="G28" s="100"/>
      <c r="H28" s="366"/>
      <c r="I28" s="367">
        <f t="shared" si="1"/>
        <v>0</v>
      </c>
      <c r="J28" s="17"/>
      <c r="K28" s="17"/>
      <c r="L28" s="17"/>
      <c r="M28" s="17"/>
    </row>
    <row r="29" spans="1:13">
      <c r="A29" s="364"/>
      <c r="B29" s="365"/>
      <c r="C29" s="178"/>
      <c r="D29" s="99"/>
      <c r="E29" s="365"/>
      <c r="F29" s="106"/>
      <c r="G29" s="100"/>
      <c r="H29" s="366"/>
      <c r="I29" s="367">
        <f t="shared" si="1"/>
        <v>0</v>
      </c>
      <c r="J29" s="17"/>
      <c r="K29" s="17"/>
      <c r="L29" s="17"/>
      <c r="M29" s="17"/>
    </row>
    <row r="30" spans="1:13">
      <c r="A30" s="364"/>
      <c r="B30" s="365"/>
      <c r="C30" s="178"/>
      <c r="D30" s="99"/>
      <c r="E30" s="365"/>
      <c r="F30" s="106"/>
      <c r="G30" s="100"/>
      <c r="H30" s="366"/>
      <c r="I30" s="367">
        <f t="shared" si="1"/>
        <v>0</v>
      </c>
      <c r="J30" s="17"/>
      <c r="K30" s="17"/>
      <c r="L30" s="17"/>
      <c r="M30" s="17"/>
    </row>
    <row r="31" spans="1:13">
      <c r="A31" s="364"/>
      <c r="B31" s="365"/>
      <c r="C31" s="178"/>
      <c r="D31" s="99"/>
      <c r="E31" s="365"/>
      <c r="F31" s="106"/>
      <c r="G31" s="100"/>
      <c r="H31" s="366"/>
      <c r="I31" s="367">
        <f t="shared" si="1"/>
        <v>0</v>
      </c>
      <c r="J31" s="17"/>
      <c r="K31" s="17"/>
      <c r="L31" s="17"/>
      <c r="M31" s="17"/>
    </row>
    <row r="32" spans="1:13">
      <c r="A32" s="364"/>
      <c r="B32" s="365"/>
      <c r="C32" s="178"/>
      <c r="D32" s="99"/>
      <c r="E32" s="365"/>
      <c r="F32" s="106"/>
      <c r="G32" s="100"/>
      <c r="H32" s="366"/>
      <c r="I32" s="367">
        <f t="shared" si="1"/>
        <v>0</v>
      </c>
      <c r="J32" s="17"/>
      <c r="K32" s="17"/>
      <c r="L32" s="17"/>
      <c r="M32" s="17"/>
    </row>
    <row r="33" spans="1:13">
      <c r="A33" s="364"/>
      <c r="B33" s="365"/>
      <c r="C33" s="178"/>
      <c r="D33" s="99"/>
      <c r="E33" s="365"/>
      <c r="F33" s="106"/>
      <c r="G33" s="100"/>
      <c r="H33" s="366"/>
      <c r="I33" s="367">
        <f t="shared" si="1"/>
        <v>0</v>
      </c>
      <c r="J33" s="17"/>
      <c r="K33" s="1222" t="s">
        <v>298</v>
      </c>
      <c r="L33" s="1221"/>
      <c r="M33" s="1221"/>
    </row>
    <row r="34" spans="1:13">
      <c r="A34" s="101"/>
      <c r="B34" s="92"/>
      <c r="C34" s="176"/>
      <c r="D34" s="99"/>
      <c r="E34" s="92"/>
      <c r="F34" s="106"/>
      <c r="G34" s="100"/>
      <c r="H34" s="368"/>
      <c r="I34" s="369">
        <f t="shared" si="1"/>
        <v>0</v>
      </c>
      <c r="J34" s="17"/>
      <c r="K34" s="1221"/>
      <c r="L34" s="1221"/>
      <c r="M34" s="1221"/>
    </row>
    <row r="35" spans="1:13" ht="13.5" thickBot="1">
      <c r="A35" s="102"/>
      <c r="B35" s="93"/>
      <c r="C35" s="167"/>
      <c r="D35" s="370"/>
      <c r="E35" s="93"/>
      <c r="F35" s="151"/>
      <c r="G35" s="152"/>
      <c r="H35" s="371"/>
      <c r="I35" s="372">
        <f t="shared" si="1"/>
        <v>0</v>
      </c>
      <c r="J35" s="17"/>
      <c r="K35" s="1221"/>
      <c r="L35" s="1221"/>
      <c r="M35" s="1221"/>
    </row>
    <row r="36" spans="1:13" ht="15.75" thickBot="1">
      <c r="A36" s="373"/>
      <c r="B36" s="104"/>
      <c r="C36" s="105"/>
      <c r="D36" s="107" t="s">
        <v>76</v>
      </c>
      <c r="E36" s="103">
        <f>SUM(E25:E35)</f>
        <v>0</v>
      </c>
      <c r="F36" s="374"/>
      <c r="G36" s="352"/>
      <c r="H36" s="375" t="s">
        <v>297</v>
      </c>
      <c r="I36" s="376">
        <f>SUM(I25:I35)</f>
        <v>0</v>
      </c>
      <c r="J36" s="17"/>
      <c r="K36" s="1221"/>
      <c r="L36" s="1221"/>
      <c r="M36" s="1221"/>
    </row>
    <row r="37" spans="1:13" ht="15.75" thickTop="1">
      <c r="A37" s="85"/>
      <c r="B37" s="17"/>
      <c r="C37" s="17"/>
      <c r="D37" s="108"/>
      <c r="E37" s="109"/>
      <c r="F37" s="109"/>
      <c r="G37" s="109"/>
      <c r="H37" s="377"/>
      <c r="I37" s="378"/>
      <c r="J37" s="17"/>
      <c r="K37" s="379"/>
      <c r="L37" s="379"/>
      <c r="M37" s="379"/>
    </row>
    <row r="38" spans="1:13" ht="15">
      <c r="A38" s="89" t="s">
        <v>299</v>
      </c>
      <c r="B38" s="17"/>
      <c r="C38" s="17"/>
      <c r="D38" s="17"/>
      <c r="E38" s="17"/>
      <c r="F38" s="109"/>
      <c r="G38" s="109"/>
      <c r="H38" s="89" t="s">
        <v>300</v>
      </c>
      <c r="I38" s="89"/>
      <c r="J38" s="17"/>
      <c r="K38" s="17"/>
      <c r="L38" s="17"/>
      <c r="M38" s="17"/>
    </row>
    <row r="39" spans="1:13" ht="13.5" thickBot="1">
      <c r="A39" s="1223" t="s">
        <v>301</v>
      </c>
      <c r="B39" s="1211"/>
      <c r="C39" s="1211"/>
      <c r="D39" s="1211"/>
      <c r="E39" s="1211"/>
      <c r="F39" s="1211"/>
      <c r="G39" s="1211"/>
      <c r="H39" s="185" t="s">
        <v>190</v>
      </c>
      <c r="I39" s="185" t="s">
        <v>8</v>
      </c>
      <c r="J39" s="17"/>
      <c r="K39" s="17"/>
      <c r="L39" s="17"/>
      <c r="M39" s="17"/>
    </row>
    <row r="40" spans="1:13" ht="14.25" thickTop="1" thickBot="1">
      <c r="A40" s="85"/>
      <c r="B40" s="17"/>
      <c r="C40" s="17"/>
      <c r="D40" s="17"/>
      <c r="E40" s="17"/>
      <c r="F40" s="17"/>
      <c r="G40" s="17"/>
      <c r="H40" s="186" t="s">
        <v>191</v>
      </c>
      <c r="I40" s="187"/>
      <c r="J40" s="17"/>
      <c r="K40" s="17"/>
      <c r="L40" s="17"/>
      <c r="M40" s="17"/>
    </row>
    <row r="41" spans="1:13" ht="15.75" thickTop="1">
      <c r="A41" s="380"/>
      <c r="B41" s="381"/>
      <c r="C41" s="381"/>
      <c r="D41" s="382" t="s">
        <v>82</v>
      </c>
      <c r="E41" s="383">
        <f>E36+E21</f>
        <v>0</v>
      </c>
      <c r="F41" s="182" t="s">
        <v>83</v>
      </c>
      <c r="G41" s="17"/>
      <c r="H41" s="183" t="s">
        <v>192</v>
      </c>
      <c r="I41" s="14"/>
      <c r="J41" s="17"/>
      <c r="K41" s="17"/>
      <c r="L41" s="17"/>
      <c r="M41" s="17"/>
    </row>
    <row r="42" spans="1:13">
      <c r="A42" s="384"/>
      <c r="B42" s="385"/>
      <c r="C42" s="385"/>
      <c r="D42" s="18" t="s">
        <v>302</v>
      </c>
      <c r="E42" s="11"/>
      <c r="F42" s="386" t="e">
        <f>E42/E41</f>
        <v>#DIV/0!</v>
      </c>
      <c r="G42" s="17"/>
      <c r="H42" s="183" t="s">
        <v>193</v>
      </c>
      <c r="I42" s="14"/>
      <c r="J42" s="17"/>
      <c r="K42" s="17"/>
      <c r="L42" s="17"/>
      <c r="M42" s="17"/>
    </row>
    <row r="43" spans="1:13">
      <c r="A43" s="387"/>
      <c r="B43" s="388"/>
      <c r="C43" s="388"/>
      <c r="D43" s="20" t="s">
        <v>303</v>
      </c>
      <c r="E43" s="389"/>
      <c r="F43" s="386" t="e">
        <f>E43/E41</f>
        <v>#DIV/0!</v>
      </c>
      <c r="G43" s="17"/>
      <c r="H43" s="183" t="s">
        <v>194</v>
      </c>
      <c r="I43" s="14"/>
      <c r="J43" s="17"/>
      <c r="K43" s="17"/>
      <c r="L43" s="17"/>
      <c r="M43" s="17"/>
    </row>
    <row r="44" spans="1:13">
      <c r="A44" s="387"/>
      <c r="B44" s="388"/>
      <c r="C44" s="388"/>
      <c r="D44" s="20" t="s">
        <v>304</v>
      </c>
      <c r="E44" s="389"/>
      <c r="F44" s="386" t="e">
        <f>E44/E41</f>
        <v>#DIV/0!</v>
      </c>
      <c r="G44" s="17"/>
      <c r="H44" s="183" t="s">
        <v>195</v>
      </c>
      <c r="I44" s="14"/>
      <c r="J44" s="17"/>
      <c r="K44" s="17"/>
      <c r="L44" s="17"/>
      <c r="M44" s="17"/>
    </row>
    <row r="45" spans="1:13" ht="13.5" thickBot="1">
      <c r="A45" s="390"/>
      <c r="B45" s="391"/>
      <c r="C45" s="391"/>
      <c r="D45" s="21" t="s">
        <v>305</v>
      </c>
      <c r="E45" s="198"/>
      <c r="F45" s="392" t="e">
        <f>E45/E41</f>
        <v>#DIV/0!</v>
      </c>
      <c r="G45" s="17"/>
      <c r="H45" s="184" t="s">
        <v>306</v>
      </c>
      <c r="I45" s="16"/>
      <c r="J45" s="17"/>
      <c r="K45" s="17"/>
      <c r="L45" s="17"/>
      <c r="M45" s="17"/>
    </row>
    <row r="46" spans="1:13" ht="13.5" thickTop="1">
      <c r="A46" s="85"/>
      <c r="B46" s="17"/>
      <c r="C46" s="17"/>
      <c r="D46" s="393"/>
      <c r="E46" s="17"/>
      <c r="F46" s="17"/>
      <c r="G46" s="17"/>
      <c r="H46" s="17"/>
      <c r="I46" s="17"/>
      <c r="J46" s="17"/>
      <c r="K46" s="17"/>
      <c r="L46" s="17"/>
      <c r="M46" s="17"/>
    </row>
    <row r="47" spans="1:13" ht="15">
      <c r="A47" s="89" t="s">
        <v>307</v>
      </c>
      <c r="B47" s="17"/>
      <c r="C47" s="17"/>
      <c r="D47" s="17"/>
      <c r="E47" s="17"/>
      <c r="F47" s="17"/>
      <c r="G47" s="109"/>
      <c r="H47" s="394"/>
      <c r="I47" s="395"/>
      <c r="J47" s="17"/>
      <c r="K47" s="17"/>
      <c r="L47" s="17"/>
      <c r="M47" s="17"/>
    </row>
    <row r="48" spans="1:13" ht="15" thickBot="1">
      <c r="A48" s="396" t="s">
        <v>308</v>
      </c>
      <c r="B48" s="397"/>
      <c r="C48" s="397"/>
      <c r="D48" s="397"/>
      <c r="E48" s="17"/>
      <c r="F48" s="17"/>
      <c r="G48" s="17"/>
      <c r="H48" s="394"/>
      <c r="I48" s="395"/>
      <c r="J48" s="17"/>
      <c r="K48" s="17"/>
      <c r="L48" s="17"/>
      <c r="M48" s="17"/>
    </row>
    <row r="49" spans="1:13" ht="15.75" thickTop="1">
      <c r="A49" s="180"/>
      <c r="B49" s="181" t="s">
        <v>84</v>
      </c>
      <c r="C49" s="182" t="s">
        <v>184</v>
      </c>
      <c r="D49" s="17"/>
      <c r="E49" s="17"/>
      <c r="F49" s="17"/>
      <c r="G49" s="17"/>
      <c r="H49" s="398"/>
      <c r="I49" s="399"/>
      <c r="J49" s="17"/>
      <c r="K49" s="17"/>
      <c r="L49" s="17"/>
      <c r="M49" s="17"/>
    </row>
    <row r="50" spans="1:13">
      <c r="A50" s="183" t="s">
        <v>185</v>
      </c>
      <c r="B50" s="8"/>
      <c r="C50" s="14"/>
      <c r="D50" s="17"/>
      <c r="E50" s="17"/>
      <c r="F50" s="17"/>
      <c r="G50" s="17"/>
      <c r="H50" s="17"/>
      <c r="I50" s="17"/>
      <c r="J50" s="17"/>
      <c r="K50" s="17"/>
      <c r="L50" s="17"/>
      <c r="M50" s="17"/>
    </row>
    <row r="51" spans="1:13">
      <c r="A51" s="183" t="s">
        <v>186</v>
      </c>
      <c r="B51" s="8"/>
      <c r="C51" s="14"/>
      <c r="D51" s="17"/>
      <c r="E51" s="17"/>
      <c r="F51" s="17"/>
      <c r="G51" s="17"/>
      <c r="H51" s="17"/>
      <c r="I51" s="17"/>
      <c r="J51" s="17"/>
      <c r="K51" s="17"/>
      <c r="L51" s="17"/>
      <c r="M51" s="17"/>
    </row>
    <row r="52" spans="1:13">
      <c r="A52" s="183" t="s">
        <v>187</v>
      </c>
      <c r="B52" s="8"/>
      <c r="C52" s="14"/>
      <c r="D52" s="17"/>
      <c r="E52" s="17"/>
      <c r="F52" s="17"/>
      <c r="G52" s="17"/>
      <c r="H52" s="17"/>
      <c r="I52" s="17"/>
      <c r="J52" s="17"/>
      <c r="K52" s="17"/>
      <c r="L52" s="17"/>
      <c r="M52" s="17"/>
    </row>
    <row r="53" spans="1:13" ht="13.5" thickBot="1">
      <c r="A53" s="184" t="s">
        <v>188</v>
      </c>
      <c r="B53" s="15"/>
      <c r="C53" s="16"/>
      <c r="D53" s="17"/>
      <c r="E53" s="17"/>
      <c r="F53" s="17"/>
      <c r="G53" s="17"/>
      <c r="H53" s="17"/>
      <c r="I53" s="17"/>
      <c r="J53" s="17"/>
      <c r="K53" s="17"/>
      <c r="L53" s="17"/>
      <c r="M53" s="17"/>
    </row>
    <row r="54" spans="1:13" ht="13.5" thickTop="1">
      <c r="A54" s="85"/>
      <c r="B54" s="17"/>
      <c r="C54" s="17"/>
      <c r="D54" s="17"/>
      <c r="E54" s="17"/>
      <c r="F54" s="17"/>
      <c r="G54" s="17"/>
      <c r="H54" s="17"/>
      <c r="I54" s="17"/>
      <c r="J54" s="17"/>
      <c r="K54" s="17"/>
      <c r="L54" s="17"/>
      <c r="M54" s="17"/>
    </row>
    <row r="55" spans="1:13">
      <c r="A55" s="85" t="s">
        <v>309</v>
      </c>
      <c r="B55" s="17"/>
      <c r="C55" s="17"/>
      <c r="D55" s="17"/>
      <c r="E55" s="17"/>
      <c r="F55" s="17"/>
      <c r="G55" s="17"/>
      <c r="H55" s="17"/>
      <c r="I55" s="17"/>
      <c r="J55" s="17"/>
      <c r="K55" s="17"/>
      <c r="L55" s="17"/>
      <c r="M55" s="17"/>
    </row>
    <row r="56" spans="1:13">
      <c r="A56" s="85" t="s">
        <v>310</v>
      </c>
      <c r="B56" s="17"/>
      <c r="C56" s="17"/>
      <c r="D56" s="17"/>
      <c r="E56" s="17"/>
      <c r="F56" s="17"/>
      <c r="G56" s="17"/>
      <c r="H56" s="17"/>
      <c r="I56" s="17"/>
      <c r="J56" s="17"/>
      <c r="K56" s="17"/>
      <c r="L56" s="17"/>
      <c r="M56" s="17"/>
    </row>
    <row r="57" spans="1:13">
      <c r="A57" s="85" t="s">
        <v>311</v>
      </c>
      <c r="B57" s="17"/>
      <c r="C57" s="17"/>
      <c r="D57" s="17"/>
      <c r="E57" s="17"/>
      <c r="F57" s="17"/>
      <c r="G57" s="17"/>
      <c r="H57" s="17"/>
      <c r="I57" s="17"/>
      <c r="J57" s="17"/>
      <c r="K57" s="17"/>
      <c r="L57" s="17"/>
      <c r="M57" s="17"/>
    </row>
    <row r="58" spans="1:13">
      <c r="A58" s="85"/>
      <c r="B58" s="17"/>
      <c r="C58" s="17"/>
      <c r="D58" s="17"/>
      <c r="E58" s="17"/>
      <c r="F58" s="17"/>
      <c r="G58" s="17"/>
      <c r="H58" s="17"/>
      <c r="I58" s="17"/>
      <c r="J58" s="17"/>
      <c r="K58" s="17"/>
      <c r="L58" s="17"/>
      <c r="M58" s="17"/>
    </row>
    <row r="59" spans="1:13">
      <c r="A59" s="85"/>
      <c r="B59" s="17"/>
      <c r="C59" s="17"/>
      <c r="D59" s="17"/>
      <c r="E59" s="17"/>
      <c r="F59" s="17"/>
      <c r="G59" s="17"/>
      <c r="H59" s="17"/>
      <c r="I59" s="17"/>
      <c r="J59" s="17"/>
      <c r="K59" s="17"/>
      <c r="L59" s="17"/>
      <c r="M59" s="17"/>
    </row>
    <row r="60" spans="1:13">
      <c r="A60" s="85"/>
      <c r="B60" s="17"/>
      <c r="C60" s="17"/>
      <c r="D60" s="17"/>
      <c r="E60" s="17"/>
      <c r="F60" s="17"/>
      <c r="G60" s="17"/>
      <c r="H60" s="17"/>
      <c r="I60" s="17"/>
      <c r="J60" s="17"/>
      <c r="K60" s="17"/>
      <c r="L60" s="17"/>
      <c r="M60" s="17"/>
    </row>
    <row r="61" spans="1:13">
      <c r="A61" s="85"/>
      <c r="B61" s="17"/>
      <c r="C61" s="17"/>
      <c r="D61" s="17"/>
      <c r="E61" s="17"/>
      <c r="F61" s="17"/>
      <c r="G61" s="17"/>
      <c r="H61" s="17"/>
      <c r="I61" s="17"/>
      <c r="J61" s="17"/>
      <c r="K61" s="17"/>
      <c r="L61" s="17"/>
      <c r="M61" s="17"/>
    </row>
    <row r="62" spans="1:13">
      <c r="A62" s="85"/>
      <c r="B62" s="17"/>
      <c r="C62" s="17"/>
      <c r="D62" s="17"/>
      <c r="E62" s="17"/>
      <c r="F62" s="17"/>
      <c r="G62" s="17"/>
      <c r="H62" s="17"/>
      <c r="I62" s="17"/>
      <c r="J62" s="17"/>
      <c r="K62" s="17"/>
      <c r="L62" s="17"/>
      <c r="M62" s="17"/>
    </row>
    <row r="63" spans="1:13">
      <c r="A63" s="85"/>
      <c r="B63" s="17"/>
      <c r="C63" s="17"/>
      <c r="D63" s="17"/>
      <c r="E63" s="17"/>
      <c r="F63" s="17"/>
      <c r="G63" s="17"/>
      <c r="H63" s="17"/>
      <c r="I63" s="17"/>
      <c r="J63" s="17"/>
      <c r="K63" s="17"/>
      <c r="L63" s="17"/>
      <c r="M63" s="17"/>
    </row>
    <row r="64" spans="1:13">
      <c r="A64" s="85"/>
      <c r="B64" s="17"/>
      <c r="C64" s="17"/>
      <c r="D64" s="17"/>
      <c r="E64" s="17"/>
      <c r="F64" s="17"/>
      <c r="G64" s="17"/>
      <c r="H64" s="17"/>
      <c r="I64" s="17"/>
      <c r="J64" s="17"/>
      <c r="K64" s="17"/>
      <c r="L64" s="17"/>
      <c r="M64" s="17"/>
    </row>
    <row r="65" spans="1:13">
      <c r="A65" s="85"/>
      <c r="B65" s="17"/>
      <c r="C65" s="17"/>
      <c r="D65" s="17"/>
      <c r="E65" s="17"/>
      <c r="F65" s="17"/>
      <c r="G65" s="17"/>
      <c r="H65" s="17"/>
      <c r="I65" s="17"/>
      <c r="J65" s="17"/>
      <c r="K65" s="17"/>
      <c r="L65" s="17"/>
      <c r="M65" s="17"/>
    </row>
    <row r="66" spans="1:13">
      <c r="A66" s="85"/>
      <c r="B66" s="17"/>
      <c r="C66" s="17"/>
      <c r="D66" s="17"/>
      <c r="E66" s="17"/>
      <c r="F66" s="17"/>
      <c r="G66" s="17"/>
      <c r="H66" s="17"/>
      <c r="I66" s="17"/>
      <c r="J66" s="17"/>
      <c r="K66" s="17"/>
      <c r="L66" s="17"/>
      <c r="M66" s="17"/>
    </row>
    <row r="67" spans="1:13">
      <c r="A67" s="85"/>
      <c r="B67" s="17"/>
      <c r="C67" s="17"/>
      <c r="D67" s="17"/>
      <c r="E67" s="17"/>
      <c r="F67" s="17"/>
      <c r="G67" s="17"/>
      <c r="H67" s="17"/>
      <c r="I67" s="17"/>
      <c r="J67" s="17"/>
      <c r="K67" s="17"/>
      <c r="L67" s="17"/>
      <c r="M67" s="17"/>
    </row>
  </sheetData>
  <sheetProtection password="D974" sheet="1" objects="1" scenarios="1" insertRows="0"/>
  <protectedRanges>
    <protectedRange password="DD74" sqref="A2 A9:H20 A25:C35 E25:E35 H25:H35 E42:E45 I40:I45 B50:C53" name="One"/>
  </protectedRanges>
  <mergeCells count="7">
    <mergeCell ref="K19:M22"/>
    <mergeCell ref="K33:M36"/>
    <mergeCell ref="A39:G39"/>
    <mergeCell ref="A1:I1"/>
    <mergeCell ref="A2:I2"/>
    <mergeCell ref="A3:I3"/>
    <mergeCell ref="H4:J5"/>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499984740745262"/>
  </sheetPr>
  <dimension ref="A1:M56"/>
  <sheetViews>
    <sheetView workbookViewId="0">
      <selection activeCell="A23" sqref="A23:A25"/>
    </sheetView>
  </sheetViews>
  <sheetFormatPr defaultColWidth="8.85546875" defaultRowHeight="12.75"/>
  <cols>
    <col min="1" max="1" width="23.5703125" style="209" customWidth="1"/>
    <col min="2" max="3" width="9.140625" style="209"/>
    <col min="4" max="4" width="13.42578125" style="209" customWidth="1"/>
    <col min="5" max="6" width="9.140625" style="209"/>
    <col min="7" max="7" width="11.42578125" style="209" customWidth="1"/>
    <col min="8" max="9" width="14.140625" style="209" customWidth="1"/>
    <col min="10" max="256" width="9.140625" style="209"/>
    <col min="257" max="257" width="23.5703125" style="209" customWidth="1"/>
    <col min="258" max="259" width="9.140625" style="209"/>
    <col min="260" max="260" width="13.42578125" style="209" customWidth="1"/>
    <col min="261" max="262" width="9.140625" style="209"/>
    <col min="263" max="263" width="11.42578125" style="209" customWidth="1"/>
    <col min="264" max="265" width="14.140625" style="209" customWidth="1"/>
    <col min="266" max="512" width="9.140625" style="209"/>
    <col min="513" max="513" width="23.5703125" style="209" customWidth="1"/>
    <col min="514" max="515" width="9.140625" style="209"/>
    <col min="516" max="516" width="13.42578125" style="209" customWidth="1"/>
    <col min="517" max="518" width="9.140625" style="209"/>
    <col min="519" max="519" width="11.42578125" style="209" customWidth="1"/>
    <col min="520" max="521" width="14.140625" style="209" customWidth="1"/>
    <col min="522" max="768" width="9.140625" style="209"/>
    <col min="769" max="769" width="23.5703125" style="209" customWidth="1"/>
    <col min="770" max="771" width="9.140625" style="209"/>
    <col min="772" max="772" width="13.42578125" style="209" customWidth="1"/>
    <col min="773" max="774" width="9.140625" style="209"/>
    <col min="775" max="775" width="11.42578125" style="209" customWidth="1"/>
    <col min="776" max="777" width="14.140625" style="209" customWidth="1"/>
    <col min="778" max="1024" width="9.140625" style="209"/>
    <col min="1025" max="1025" width="23.5703125" style="209" customWidth="1"/>
    <col min="1026" max="1027" width="9.140625" style="209"/>
    <col min="1028" max="1028" width="13.42578125" style="209" customWidth="1"/>
    <col min="1029" max="1030" width="9.140625" style="209"/>
    <col min="1031" max="1031" width="11.42578125" style="209" customWidth="1"/>
    <col min="1032" max="1033" width="14.140625" style="209" customWidth="1"/>
    <col min="1034" max="1280" width="9.140625" style="209"/>
    <col min="1281" max="1281" width="23.5703125" style="209" customWidth="1"/>
    <col min="1282" max="1283" width="9.140625" style="209"/>
    <col min="1284" max="1284" width="13.42578125" style="209" customWidth="1"/>
    <col min="1285" max="1286" width="9.140625" style="209"/>
    <col min="1287" max="1287" width="11.42578125" style="209" customWidth="1"/>
    <col min="1288" max="1289" width="14.140625" style="209" customWidth="1"/>
    <col min="1290" max="1536" width="9.140625" style="209"/>
    <col min="1537" max="1537" width="23.5703125" style="209" customWidth="1"/>
    <col min="1538" max="1539" width="9.140625" style="209"/>
    <col min="1540" max="1540" width="13.42578125" style="209" customWidth="1"/>
    <col min="1541" max="1542" width="9.140625" style="209"/>
    <col min="1543" max="1543" width="11.42578125" style="209" customWidth="1"/>
    <col min="1544" max="1545" width="14.140625" style="209" customWidth="1"/>
    <col min="1546" max="1792" width="9.140625" style="209"/>
    <col min="1793" max="1793" width="23.5703125" style="209" customWidth="1"/>
    <col min="1794" max="1795" width="9.140625" style="209"/>
    <col min="1796" max="1796" width="13.42578125" style="209" customWidth="1"/>
    <col min="1797" max="1798" width="9.140625" style="209"/>
    <col min="1799" max="1799" width="11.42578125" style="209" customWidth="1"/>
    <col min="1800" max="1801" width="14.140625" style="209" customWidth="1"/>
    <col min="1802" max="2048" width="9.140625" style="209"/>
    <col min="2049" max="2049" width="23.5703125" style="209" customWidth="1"/>
    <col min="2050" max="2051" width="9.140625" style="209"/>
    <col min="2052" max="2052" width="13.42578125" style="209" customWidth="1"/>
    <col min="2053" max="2054" width="9.140625" style="209"/>
    <col min="2055" max="2055" width="11.42578125" style="209" customWidth="1"/>
    <col min="2056" max="2057" width="14.140625" style="209" customWidth="1"/>
    <col min="2058" max="2304" width="9.140625" style="209"/>
    <col min="2305" max="2305" width="23.5703125" style="209" customWidth="1"/>
    <col min="2306" max="2307" width="9.140625" style="209"/>
    <col min="2308" max="2308" width="13.42578125" style="209" customWidth="1"/>
    <col min="2309" max="2310" width="9.140625" style="209"/>
    <col min="2311" max="2311" width="11.42578125" style="209" customWidth="1"/>
    <col min="2312" max="2313" width="14.140625" style="209" customWidth="1"/>
    <col min="2314" max="2560" width="9.140625" style="209"/>
    <col min="2561" max="2561" width="23.5703125" style="209" customWidth="1"/>
    <col min="2562" max="2563" width="9.140625" style="209"/>
    <col min="2564" max="2564" width="13.42578125" style="209" customWidth="1"/>
    <col min="2565" max="2566" width="9.140625" style="209"/>
    <col min="2567" max="2567" width="11.42578125" style="209" customWidth="1"/>
    <col min="2568" max="2569" width="14.140625" style="209" customWidth="1"/>
    <col min="2570" max="2816" width="9.140625" style="209"/>
    <col min="2817" max="2817" width="23.5703125" style="209" customWidth="1"/>
    <col min="2818" max="2819" width="9.140625" style="209"/>
    <col min="2820" max="2820" width="13.42578125" style="209" customWidth="1"/>
    <col min="2821" max="2822" width="9.140625" style="209"/>
    <col min="2823" max="2823" width="11.42578125" style="209" customWidth="1"/>
    <col min="2824" max="2825" width="14.140625" style="209" customWidth="1"/>
    <col min="2826" max="3072" width="9.140625" style="209"/>
    <col min="3073" max="3073" width="23.5703125" style="209" customWidth="1"/>
    <col min="3074" max="3075" width="9.140625" style="209"/>
    <col min="3076" max="3076" width="13.42578125" style="209" customWidth="1"/>
    <col min="3077" max="3078" width="9.140625" style="209"/>
    <col min="3079" max="3079" width="11.42578125" style="209" customWidth="1"/>
    <col min="3080" max="3081" width="14.140625" style="209" customWidth="1"/>
    <col min="3082" max="3328" width="9.140625" style="209"/>
    <col min="3329" max="3329" width="23.5703125" style="209" customWidth="1"/>
    <col min="3330" max="3331" width="9.140625" style="209"/>
    <col min="3332" max="3332" width="13.42578125" style="209" customWidth="1"/>
    <col min="3333" max="3334" width="9.140625" style="209"/>
    <col min="3335" max="3335" width="11.42578125" style="209" customWidth="1"/>
    <col min="3336" max="3337" width="14.140625" style="209" customWidth="1"/>
    <col min="3338" max="3584" width="9.140625" style="209"/>
    <col min="3585" max="3585" width="23.5703125" style="209" customWidth="1"/>
    <col min="3586" max="3587" width="9.140625" style="209"/>
    <col min="3588" max="3588" width="13.42578125" style="209" customWidth="1"/>
    <col min="3589" max="3590" width="9.140625" style="209"/>
    <col min="3591" max="3591" width="11.42578125" style="209" customWidth="1"/>
    <col min="3592" max="3593" width="14.140625" style="209" customWidth="1"/>
    <col min="3594" max="3840" width="9.140625" style="209"/>
    <col min="3841" max="3841" width="23.5703125" style="209" customWidth="1"/>
    <col min="3842" max="3843" width="9.140625" style="209"/>
    <col min="3844" max="3844" width="13.42578125" style="209" customWidth="1"/>
    <col min="3845" max="3846" width="9.140625" style="209"/>
    <col min="3847" max="3847" width="11.42578125" style="209" customWidth="1"/>
    <col min="3848" max="3849" width="14.140625" style="209" customWidth="1"/>
    <col min="3850" max="4096" width="9.140625" style="209"/>
    <col min="4097" max="4097" width="23.5703125" style="209" customWidth="1"/>
    <col min="4098" max="4099" width="9.140625" style="209"/>
    <col min="4100" max="4100" width="13.42578125" style="209" customWidth="1"/>
    <col min="4101" max="4102" width="9.140625" style="209"/>
    <col min="4103" max="4103" width="11.42578125" style="209" customWidth="1"/>
    <col min="4104" max="4105" width="14.140625" style="209" customWidth="1"/>
    <col min="4106" max="4352" width="9.140625" style="209"/>
    <col min="4353" max="4353" width="23.5703125" style="209" customWidth="1"/>
    <col min="4354" max="4355" width="9.140625" style="209"/>
    <col min="4356" max="4356" width="13.42578125" style="209" customWidth="1"/>
    <col min="4357" max="4358" width="9.140625" style="209"/>
    <col min="4359" max="4359" width="11.42578125" style="209" customWidth="1"/>
    <col min="4360" max="4361" width="14.140625" style="209" customWidth="1"/>
    <col min="4362" max="4608" width="9.140625" style="209"/>
    <col min="4609" max="4609" width="23.5703125" style="209" customWidth="1"/>
    <col min="4610" max="4611" width="9.140625" style="209"/>
    <col min="4612" max="4612" width="13.42578125" style="209" customWidth="1"/>
    <col min="4613" max="4614" width="9.140625" style="209"/>
    <col min="4615" max="4615" width="11.42578125" style="209" customWidth="1"/>
    <col min="4616" max="4617" width="14.140625" style="209" customWidth="1"/>
    <col min="4618" max="4864" width="9.140625" style="209"/>
    <col min="4865" max="4865" width="23.5703125" style="209" customWidth="1"/>
    <col min="4866" max="4867" width="9.140625" style="209"/>
    <col min="4868" max="4868" width="13.42578125" style="209" customWidth="1"/>
    <col min="4869" max="4870" width="9.140625" style="209"/>
    <col min="4871" max="4871" width="11.42578125" style="209" customWidth="1"/>
    <col min="4872" max="4873" width="14.140625" style="209" customWidth="1"/>
    <col min="4874" max="5120" width="9.140625" style="209"/>
    <col min="5121" max="5121" width="23.5703125" style="209" customWidth="1"/>
    <col min="5122" max="5123" width="9.140625" style="209"/>
    <col min="5124" max="5124" width="13.42578125" style="209" customWidth="1"/>
    <col min="5125" max="5126" width="9.140625" style="209"/>
    <col min="5127" max="5127" width="11.42578125" style="209" customWidth="1"/>
    <col min="5128" max="5129" width="14.140625" style="209" customWidth="1"/>
    <col min="5130" max="5376" width="9.140625" style="209"/>
    <col min="5377" max="5377" width="23.5703125" style="209" customWidth="1"/>
    <col min="5378" max="5379" width="9.140625" style="209"/>
    <col min="5380" max="5380" width="13.42578125" style="209" customWidth="1"/>
    <col min="5381" max="5382" width="9.140625" style="209"/>
    <col min="5383" max="5383" width="11.42578125" style="209" customWidth="1"/>
    <col min="5384" max="5385" width="14.140625" style="209" customWidth="1"/>
    <col min="5386" max="5632" width="9.140625" style="209"/>
    <col min="5633" max="5633" width="23.5703125" style="209" customWidth="1"/>
    <col min="5634" max="5635" width="9.140625" style="209"/>
    <col min="5636" max="5636" width="13.42578125" style="209" customWidth="1"/>
    <col min="5637" max="5638" width="9.140625" style="209"/>
    <col min="5639" max="5639" width="11.42578125" style="209" customWidth="1"/>
    <col min="5640" max="5641" width="14.140625" style="209" customWidth="1"/>
    <col min="5642" max="5888" width="9.140625" style="209"/>
    <col min="5889" max="5889" width="23.5703125" style="209" customWidth="1"/>
    <col min="5890" max="5891" width="9.140625" style="209"/>
    <col min="5892" max="5892" width="13.42578125" style="209" customWidth="1"/>
    <col min="5893" max="5894" width="9.140625" style="209"/>
    <col min="5895" max="5895" width="11.42578125" style="209" customWidth="1"/>
    <col min="5896" max="5897" width="14.140625" style="209" customWidth="1"/>
    <col min="5898" max="6144" width="9.140625" style="209"/>
    <col min="6145" max="6145" width="23.5703125" style="209" customWidth="1"/>
    <col min="6146" max="6147" width="9.140625" style="209"/>
    <col min="6148" max="6148" width="13.42578125" style="209" customWidth="1"/>
    <col min="6149" max="6150" width="9.140625" style="209"/>
    <col min="6151" max="6151" width="11.42578125" style="209" customWidth="1"/>
    <col min="6152" max="6153" width="14.140625" style="209" customWidth="1"/>
    <col min="6154" max="6400" width="9.140625" style="209"/>
    <col min="6401" max="6401" width="23.5703125" style="209" customWidth="1"/>
    <col min="6402" max="6403" width="9.140625" style="209"/>
    <col min="6404" max="6404" width="13.42578125" style="209" customWidth="1"/>
    <col min="6405" max="6406" width="9.140625" style="209"/>
    <col min="6407" max="6407" width="11.42578125" style="209" customWidth="1"/>
    <col min="6408" max="6409" width="14.140625" style="209" customWidth="1"/>
    <col min="6410" max="6656" width="9.140625" style="209"/>
    <col min="6657" max="6657" width="23.5703125" style="209" customWidth="1"/>
    <col min="6658" max="6659" width="9.140625" style="209"/>
    <col min="6660" max="6660" width="13.42578125" style="209" customWidth="1"/>
    <col min="6661" max="6662" width="9.140625" style="209"/>
    <col min="6663" max="6663" width="11.42578125" style="209" customWidth="1"/>
    <col min="6664" max="6665" width="14.140625" style="209" customWidth="1"/>
    <col min="6666" max="6912" width="9.140625" style="209"/>
    <col min="6913" max="6913" width="23.5703125" style="209" customWidth="1"/>
    <col min="6914" max="6915" width="9.140625" style="209"/>
    <col min="6916" max="6916" width="13.42578125" style="209" customWidth="1"/>
    <col min="6917" max="6918" width="9.140625" style="209"/>
    <col min="6919" max="6919" width="11.42578125" style="209" customWidth="1"/>
    <col min="6920" max="6921" width="14.140625" style="209" customWidth="1"/>
    <col min="6922" max="7168" width="9.140625" style="209"/>
    <col min="7169" max="7169" width="23.5703125" style="209" customWidth="1"/>
    <col min="7170" max="7171" width="9.140625" style="209"/>
    <col min="7172" max="7172" width="13.42578125" style="209" customWidth="1"/>
    <col min="7173" max="7174" width="9.140625" style="209"/>
    <col min="7175" max="7175" width="11.42578125" style="209" customWidth="1"/>
    <col min="7176" max="7177" width="14.140625" style="209" customWidth="1"/>
    <col min="7178" max="7424" width="9.140625" style="209"/>
    <col min="7425" max="7425" width="23.5703125" style="209" customWidth="1"/>
    <col min="7426" max="7427" width="9.140625" style="209"/>
    <col min="7428" max="7428" width="13.42578125" style="209" customWidth="1"/>
    <col min="7429" max="7430" width="9.140625" style="209"/>
    <col min="7431" max="7431" width="11.42578125" style="209" customWidth="1"/>
    <col min="7432" max="7433" width="14.140625" style="209" customWidth="1"/>
    <col min="7434" max="7680" width="9.140625" style="209"/>
    <col min="7681" max="7681" width="23.5703125" style="209" customWidth="1"/>
    <col min="7682" max="7683" width="9.140625" style="209"/>
    <col min="7684" max="7684" width="13.42578125" style="209" customWidth="1"/>
    <col min="7685" max="7686" width="9.140625" style="209"/>
    <col min="7687" max="7687" width="11.42578125" style="209" customWidth="1"/>
    <col min="7688" max="7689" width="14.140625" style="209" customWidth="1"/>
    <col min="7690" max="7936" width="9.140625" style="209"/>
    <col min="7937" max="7937" width="23.5703125" style="209" customWidth="1"/>
    <col min="7938" max="7939" width="9.140625" style="209"/>
    <col min="7940" max="7940" width="13.42578125" style="209" customWidth="1"/>
    <col min="7941" max="7942" width="9.140625" style="209"/>
    <col min="7943" max="7943" width="11.42578125" style="209" customWidth="1"/>
    <col min="7944" max="7945" width="14.140625" style="209" customWidth="1"/>
    <col min="7946" max="8192" width="9.140625" style="209"/>
    <col min="8193" max="8193" width="23.5703125" style="209" customWidth="1"/>
    <col min="8194" max="8195" width="9.140625" style="209"/>
    <col min="8196" max="8196" width="13.42578125" style="209" customWidth="1"/>
    <col min="8197" max="8198" width="9.140625" style="209"/>
    <col min="8199" max="8199" width="11.42578125" style="209" customWidth="1"/>
    <col min="8200" max="8201" width="14.140625" style="209" customWidth="1"/>
    <col min="8202" max="8448" width="9.140625" style="209"/>
    <col min="8449" max="8449" width="23.5703125" style="209" customWidth="1"/>
    <col min="8450" max="8451" width="9.140625" style="209"/>
    <col min="8452" max="8452" width="13.42578125" style="209" customWidth="1"/>
    <col min="8453" max="8454" width="9.140625" style="209"/>
    <col min="8455" max="8455" width="11.42578125" style="209" customWidth="1"/>
    <col min="8456" max="8457" width="14.140625" style="209" customWidth="1"/>
    <col min="8458" max="8704" width="9.140625" style="209"/>
    <col min="8705" max="8705" width="23.5703125" style="209" customWidth="1"/>
    <col min="8706" max="8707" width="9.140625" style="209"/>
    <col min="8708" max="8708" width="13.42578125" style="209" customWidth="1"/>
    <col min="8709" max="8710" width="9.140625" style="209"/>
    <col min="8711" max="8711" width="11.42578125" style="209" customWidth="1"/>
    <col min="8712" max="8713" width="14.140625" style="209" customWidth="1"/>
    <col min="8714" max="8960" width="9.140625" style="209"/>
    <col min="8961" max="8961" width="23.5703125" style="209" customWidth="1"/>
    <col min="8962" max="8963" width="9.140625" style="209"/>
    <col min="8964" max="8964" width="13.42578125" style="209" customWidth="1"/>
    <col min="8965" max="8966" width="9.140625" style="209"/>
    <col min="8967" max="8967" width="11.42578125" style="209" customWidth="1"/>
    <col min="8968" max="8969" width="14.140625" style="209" customWidth="1"/>
    <col min="8970" max="9216" width="9.140625" style="209"/>
    <col min="9217" max="9217" width="23.5703125" style="209" customWidth="1"/>
    <col min="9218" max="9219" width="9.140625" style="209"/>
    <col min="9220" max="9220" width="13.42578125" style="209" customWidth="1"/>
    <col min="9221" max="9222" width="9.140625" style="209"/>
    <col min="9223" max="9223" width="11.42578125" style="209" customWidth="1"/>
    <col min="9224" max="9225" width="14.140625" style="209" customWidth="1"/>
    <col min="9226" max="9472" width="9.140625" style="209"/>
    <col min="9473" max="9473" width="23.5703125" style="209" customWidth="1"/>
    <col min="9474" max="9475" width="9.140625" style="209"/>
    <col min="9476" max="9476" width="13.42578125" style="209" customWidth="1"/>
    <col min="9477" max="9478" width="9.140625" style="209"/>
    <col min="9479" max="9479" width="11.42578125" style="209" customWidth="1"/>
    <col min="9480" max="9481" width="14.140625" style="209" customWidth="1"/>
    <col min="9482" max="9728" width="9.140625" style="209"/>
    <col min="9729" max="9729" width="23.5703125" style="209" customWidth="1"/>
    <col min="9730" max="9731" width="9.140625" style="209"/>
    <col min="9732" max="9732" width="13.42578125" style="209" customWidth="1"/>
    <col min="9733" max="9734" width="9.140625" style="209"/>
    <col min="9735" max="9735" width="11.42578125" style="209" customWidth="1"/>
    <col min="9736" max="9737" width="14.140625" style="209" customWidth="1"/>
    <col min="9738" max="9984" width="9.140625" style="209"/>
    <col min="9985" max="9985" width="23.5703125" style="209" customWidth="1"/>
    <col min="9986" max="9987" width="9.140625" style="209"/>
    <col min="9988" max="9988" width="13.42578125" style="209" customWidth="1"/>
    <col min="9989" max="9990" width="9.140625" style="209"/>
    <col min="9991" max="9991" width="11.42578125" style="209" customWidth="1"/>
    <col min="9992" max="9993" width="14.140625" style="209" customWidth="1"/>
    <col min="9994" max="10240" width="9.140625" style="209"/>
    <col min="10241" max="10241" width="23.5703125" style="209" customWidth="1"/>
    <col min="10242" max="10243" width="9.140625" style="209"/>
    <col min="10244" max="10244" width="13.42578125" style="209" customWidth="1"/>
    <col min="10245" max="10246" width="9.140625" style="209"/>
    <col min="10247" max="10247" width="11.42578125" style="209" customWidth="1"/>
    <col min="10248" max="10249" width="14.140625" style="209" customWidth="1"/>
    <col min="10250" max="10496" width="9.140625" style="209"/>
    <col min="10497" max="10497" width="23.5703125" style="209" customWidth="1"/>
    <col min="10498" max="10499" width="9.140625" style="209"/>
    <col min="10500" max="10500" width="13.42578125" style="209" customWidth="1"/>
    <col min="10501" max="10502" width="9.140625" style="209"/>
    <col min="10503" max="10503" width="11.42578125" style="209" customWidth="1"/>
    <col min="10504" max="10505" width="14.140625" style="209" customWidth="1"/>
    <col min="10506" max="10752" width="9.140625" style="209"/>
    <col min="10753" max="10753" width="23.5703125" style="209" customWidth="1"/>
    <col min="10754" max="10755" width="9.140625" style="209"/>
    <col min="10756" max="10756" width="13.42578125" style="209" customWidth="1"/>
    <col min="10757" max="10758" width="9.140625" style="209"/>
    <col min="10759" max="10759" width="11.42578125" style="209" customWidth="1"/>
    <col min="10760" max="10761" width="14.140625" style="209" customWidth="1"/>
    <col min="10762" max="11008" width="9.140625" style="209"/>
    <col min="11009" max="11009" width="23.5703125" style="209" customWidth="1"/>
    <col min="11010" max="11011" width="9.140625" style="209"/>
    <col min="11012" max="11012" width="13.42578125" style="209" customWidth="1"/>
    <col min="11013" max="11014" width="9.140625" style="209"/>
    <col min="11015" max="11015" width="11.42578125" style="209" customWidth="1"/>
    <col min="11016" max="11017" width="14.140625" style="209" customWidth="1"/>
    <col min="11018" max="11264" width="9.140625" style="209"/>
    <col min="11265" max="11265" width="23.5703125" style="209" customWidth="1"/>
    <col min="11266" max="11267" width="9.140625" style="209"/>
    <col min="11268" max="11268" width="13.42578125" style="209" customWidth="1"/>
    <col min="11269" max="11270" width="9.140625" style="209"/>
    <col min="11271" max="11271" width="11.42578125" style="209" customWidth="1"/>
    <col min="11272" max="11273" width="14.140625" style="209" customWidth="1"/>
    <col min="11274" max="11520" width="9.140625" style="209"/>
    <col min="11521" max="11521" width="23.5703125" style="209" customWidth="1"/>
    <col min="11522" max="11523" width="9.140625" style="209"/>
    <col min="11524" max="11524" width="13.42578125" style="209" customWidth="1"/>
    <col min="11525" max="11526" width="9.140625" style="209"/>
    <col min="11527" max="11527" width="11.42578125" style="209" customWidth="1"/>
    <col min="11528" max="11529" width="14.140625" style="209" customWidth="1"/>
    <col min="11530" max="11776" width="9.140625" style="209"/>
    <col min="11777" max="11777" width="23.5703125" style="209" customWidth="1"/>
    <col min="11778" max="11779" width="9.140625" style="209"/>
    <col min="11780" max="11780" width="13.42578125" style="209" customWidth="1"/>
    <col min="11781" max="11782" width="9.140625" style="209"/>
    <col min="11783" max="11783" width="11.42578125" style="209" customWidth="1"/>
    <col min="11784" max="11785" width="14.140625" style="209" customWidth="1"/>
    <col min="11786" max="12032" width="9.140625" style="209"/>
    <col min="12033" max="12033" width="23.5703125" style="209" customWidth="1"/>
    <col min="12034" max="12035" width="9.140625" style="209"/>
    <col min="12036" max="12036" width="13.42578125" style="209" customWidth="1"/>
    <col min="12037" max="12038" width="9.140625" style="209"/>
    <col min="12039" max="12039" width="11.42578125" style="209" customWidth="1"/>
    <col min="12040" max="12041" width="14.140625" style="209" customWidth="1"/>
    <col min="12042" max="12288" width="9.140625" style="209"/>
    <col min="12289" max="12289" width="23.5703125" style="209" customWidth="1"/>
    <col min="12290" max="12291" width="9.140625" style="209"/>
    <col min="12292" max="12292" width="13.42578125" style="209" customWidth="1"/>
    <col min="12293" max="12294" width="9.140625" style="209"/>
    <col min="12295" max="12295" width="11.42578125" style="209" customWidth="1"/>
    <col min="12296" max="12297" width="14.140625" style="209" customWidth="1"/>
    <col min="12298" max="12544" width="9.140625" style="209"/>
    <col min="12545" max="12545" width="23.5703125" style="209" customWidth="1"/>
    <col min="12546" max="12547" width="9.140625" style="209"/>
    <col min="12548" max="12548" width="13.42578125" style="209" customWidth="1"/>
    <col min="12549" max="12550" width="9.140625" style="209"/>
    <col min="12551" max="12551" width="11.42578125" style="209" customWidth="1"/>
    <col min="12552" max="12553" width="14.140625" style="209" customWidth="1"/>
    <col min="12554" max="12800" width="9.140625" style="209"/>
    <col min="12801" max="12801" width="23.5703125" style="209" customWidth="1"/>
    <col min="12802" max="12803" width="9.140625" style="209"/>
    <col min="12804" max="12804" width="13.42578125" style="209" customWidth="1"/>
    <col min="12805" max="12806" width="9.140625" style="209"/>
    <col min="12807" max="12807" width="11.42578125" style="209" customWidth="1"/>
    <col min="12808" max="12809" width="14.140625" style="209" customWidth="1"/>
    <col min="12810" max="13056" width="9.140625" style="209"/>
    <col min="13057" max="13057" width="23.5703125" style="209" customWidth="1"/>
    <col min="13058" max="13059" width="9.140625" style="209"/>
    <col min="13060" max="13060" width="13.42578125" style="209" customWidth="1"/>
    <col min="13061" max="13062" width="9.140625" style="209"/>
    <col min="13063" max="13063" width="11.42578125" style="209" customWidth="1"/>
    <col min="13064" max="13065" width="14.140625" style="209" customWidth="1"/>
    <col min="13066" max="13312" width="9.140625" style="209"/>
    <col min="13313" max="13313" width="23.5703125" style="209" customWidth="1"/>
    <col min="13314" max="13315" width="9.140625" style="209"/>
    <col min="13316" max="13316" width="13.42578125" style="209" customWidth="1"/>
    <col min="13317" max="13318" width="9.140625" style="209"/>
    <col min="13319" max="13319" width="11.42578125" style="209" customWidth="1"/>
    <col min="13320" max="13321" width="14.140625" style="209" customWidth="1"/>
    <col min="13322" max="13568" width="9.140625" style="209"/>
    <col min="13569" max="13569" width="23.5703125" style="209" customWidth="1"/>
    <col min="13570" max="13571" width="9.140625" style="209"/>
    <col min="13572" max="13572" width="13.42578125" style="209" customWidth="1"/>
    <col min="13573" max="13574" width="9.140625" style="209"/>
    <col min="13575" max="13575" width="11.42578125" style="209" customWidth="1"/>
    <col min="13576" max="13577" width="14.140625" style="209" customWidth="1"/>
    <col min="13578" max="13824" width="9.140625" style="209"/>
    <col min="13825" max="13825" width="23.5703125" style="209" customWidth="1"/>
    <col min="13826" max="13827" width="9.140625" style="209"/>
    <col min="13828" max="13828" width="13.42578125" style="209" customWidth="1"/>
    <col min="13829" max="13830" width="9.140625" style="209"/>
    <col min="13831" max="13831" width="11.42578125" style="209" customWidth="1"/>
    <col min="13832" max="13833" width="14.140625" style="209" customWidth="1"/>
    <col min="13834" max="14080" width="9.140625" style="209"/>
    <col min="14081" max="14081" width="23.5703125" style="209" customWidth="1"/>
    <col min="14082" max="14083" width="9.140625" style="209"/>
    <col min="14084" max="14084" width="13.42578125" style="209" customWidth="1"/>
    <col min="14085" max="14086" width="9.140625" style="209"/>
    <col min="14087" max="14087" width="11.42578125" style="209" customWidth="1"/>
    <col min="14088" max="14089" width="14.140625" style="209" customWidth="1"/>
    <col min="14090" max="14336" width="9.140625" style="209"/>
    <col min="14337" max="14337" width="23.5703125" style="209" customWidth="1"/>
    <col min="14338" max="14339" width="9.140625" style="209"/>
    <col min="14340" max="14340" width="13.42578125" style="209" customWidth="1"/>
    <col min="14341" max="14342" width="9.140625" style="209"/>
    <col min="14343" max="14343" width="11.42578125" style="209" customWidth="1"/>
    <col min="14344" max="14345" width="14.140625" style="209" customWidth="1"/>
    <col min="14346" max="14592" width="9.140625" style="209"/>
    <col min="14593" max="14593" width="23.5703125" style="209" customWidth="1"/>
    <col min="14594" max="14595" width="9.140625" style="209"/>
    <col min="14596" max="14596" width="13.42578125" style="209" customWidth="1"/>
    <col min="14597" max="14598" width="9.140625" style="209"/>
    <col min="14599" max="14599" width="11.42578125" style="209" customWidth="1"/>
    <col min="14600" max="14601" width="14.140625" style="209" customWidth="1"/>
    <col min="14602" max="14848" width="9.140625" style="209"/>
    <col min="14849" max="14849" width="23.5703125" style="209" customWidth="1"/>
    <col min="14850" max="14851" width="9.140625" style="209"/>
    <col min="14852" max="14852" width="13.42578125" style="209" customWidth="1"/>
    <col min="14853" max="14854" width="9.140625" style="209"/>
    <col min="14855" max="14855" width="11.42578125" style="209" customWidth="1"/>
    <col min="14856" max="14857" width="14.140625" style="209" customWidth="1"/>
    <col min="14858" max="15104" width="9.140625" style="209"/>
    <col min="15105" max="15105" width="23.5703125" style="209" customWidth="1"/>
    <col min="15106" max="15107" width="9.140625" style="209"/>
    <col min="15108" max="15108" width="13.42578125" style="209" customWidth="1"/>
    <col min="15109" max="15110" width="9.140625" style="209"/>
    <col min="15111" max="15111" width="11.42578125" style="209" customWidth="1"/>
    <col min="15112" max="15113" width="14.140625" style="209" customWidth="1"/>
    <col min="15114" max="15360" width="9.140625" style="209"/>
    <col min="15361" max="15361" width="23.5703125" style="209" customWidth="1"/>
    <col min="15362" max="15363" width="9.140625" style="209"/>
    <col min="15364" max="15364" width="13.42578125" style="209" customWidth="1"/>
    <col min="15365" max="15366" width="9.140625" style="209"/>
    <col min="15367" max="15367" width="11.42578125" style="209" customWidth="1"/>
    <col min="15368" max="15369" width="14.140625" style="209" customWidth="1"/>
    <col min="15370" max="15616" width="9.140625" style="209"/>
    <col min="15617" max="15617" width="23.5703125" style="209" customWidth="1"/>
    <col min="15618" max="15619" width="9.140625" style="209"/>
    <col min="15620" max="15620" width="13.42578125" style="209" customWidth="1"/>
    <col min="15621" max="15622" width="9.140625" style="209"/>
    <col min="15623" max="15623" width="11.42578125" style="209" customWidth="1"/>
    <col min="15624" max="15625" width="14.140625" style="209" customWidth="1"/>
    <col min="15626" max="15872" width="9.140625" style="209"/>
    <col min="15873" max="15873" width="23.5703125" style="209" customWidth="1"/>
    <col min="15874" max="15875" width="9.140625" style="209"/>
    <col min="15876" max="15876" width="13.42578125" style="209" customWidth="1"/>
    <col min="15877" max="15878" width="9.140625" style="209"/>
    <col min="15879" max="15879" width="11.42578125" style="209" customWidth="1"/>
    <col min="15880" max="15881" width="14.140625" style="209" customWidth="1"/>
    <col min="15882" max="16128" width="9.140625" style="209"/>
    <col min="16129" max="16129" width="23.5703125" style="209" customWidth="1"/>
    <col min="16130" max="16131" width="9.140625" style="209"/>
    <col min="16132" max="16132" width="13.42578125" style="209" customWidth="1"/>
    <col min="16133" max="16134" width="9.140625" style="209"/>
    <col min="16135" max="16135" width="11.42578125" style="209" customWidth="1"/>
    <col min="16136" max="16137" width="14.140625" style="209" customWidth="1"/>
    <col min="16138" max="16384" width="9.140625" style="209"/>
  </cols>
  <sheetData>
    <row r="1" spans="1:13" ht="15">
      <c r="A1" s="1180" t="s">
        <v>312</v>
      </c>
      <c r="B1" s="1180"/>
      <c r="C1" s="1180"/>
      <c r="D1" s="1180"/>
      <c r="E1" s="1180"/>
      <c r="F1" s="1180"/>
      <c r="G1" s="1180"/>
      <c r="H1" s="1180"/>
      <c r="I1" s="1180"/>
      <c r="J1" s="207"/>
      <c r="K1" s="207"/>
      <c r="L1" s="17"/>
      <c r="M1" s="17"/>
    </row>
    <row r="2" spans="1:13" ht="15">
      <c r="A2" s="1226" t="s">
        <v>313</v>
      </c>
      <c r="B2" s="1226"/>
      <c r="C2" s="1226"/>
      <c r="D2" s="1226"/>
      <c r="E2" s="1226"/>
      <c r="F2" s="1226"/>
      <c r="G2" s="1226"/>
      <c r="H2" s="1226"/>
      <c r="I2" s="1226"/>
      <c r="J2" s="207"/>
      <c r="K2" s="207"/>
      <c r="L2" s="17"/>
      <c r="M2" s="17"/>
    </row>
    <row r="3" spans="1:13" ht="15">
      <c r="A3" s="1181" t="s">
        <v>481</v>
      </c>
      <c r="B3" s="1181"/>
      <c r="C3" s="1181"/>
      <c r="D3" s="1181"/>
      <c r="E3" s="1181"/>
      <c r="F3" s="1181"/>
      <c r="G3" s="1181"/>
      <c r="H3" s="1181"/>
      <c r="I3" s="1181"/>
      <c r="J3" s="207"/>
      <c r="K3" s="207"/>
      <c r="L3" s="85"/>
      <c r="M3" s="85"/>
    </row>
    <row r="4" spans="1:13" ht="15" customHeight="1">
      <c r="A4" s="207"/>
      <c r="B4" s="207"/>
      <c r="C4" s="207"/>
      <c r="D4" s="207"/>
      <c r="E4" s="207"/>
      <c r="F4" s="207"/>
      <c r="G4" s="207"/>
      <c r="H4" s="1225" t="s">
        <v>314</v>
      </c>
      <c r="I4" s="1225"/>
      <c r="J4" s="1225"/>
      <c r="K4" s="207"/>
      <c r="L4" s="85"/>
      <c r="M4" s="85"/>
    </row>
    <row r="5" spans="1:13" ht="42" customHeight="1">
      <c r="A5" s="86" t="s">
        <v>285</v>
      </c>
      <c r="B5" s="87"/>
      <c r="C5" s="88"/>
      <c r="D5" s="88"/>
      <c r="E5" s="88"/>
      <c r="F5" s="88"/>
      <c r="G5" s="88"/>
      <c r="H5" s="1225"/>
      <c r="I5" s="1225"/>
      <c r="J5" s="1225"/>
      <c r="K5" s="85"/>
      <c r="L5" s="85"/>
      <c r="M5" s="85"/>
    </row>
    <row r="6" spans="1:13" ht="15">
      <c r="A6" s="325"/>
      <c r="B6" s="88"/>
      <c r="C6" s="88"/>
      <c r="D6" s="88"/>
      <c r="E6" s="88"/>
      <c r="F6" s="88"/>
      <c r="G6" s="88"/>
      <c r="H6" s="88"/>
      <c r="I6" s="85"/>
      <c r="J6" s="85"/>
      <c r="K6" s="85"/>
      <c r="L6" s="85"/>
      <c r="M6" s="85"/>
    </row>
    <row r="7" spans="1:13" ht="15.75" thickBot="1">
      <c r="A7" s="89" t="s">
        <v>315</v>
      </c>
      <c r="B7" s="17"/>
      <c r="C7" s="17"/>
      <c r="D7" s="17"/>
      <c r="E7" s="17"/>
      <c r="F7" s="17"/>
      <c r="G7" s="17"/>
      <c r="H7" s="17"/>
      <c r="I7" s="17"/>
      <c r="J7" s="17"/>
      <c r="K7" s="17"/>
      <c r="L7" s="17"/>
      <c r="M7" s="17"/>
    </row>
    <row r="8" spans="1:13" ht="73.5" thickTop="1" thickBot="1">
      <c r="A8" s="327" t="s">
        <v>287</v>
      </c>
      <c r="B8" s="90" t="s">
        <v>72</v>
      </c>
      <c r="C8" s="90" t="s">
        <v>288</v>
      </c>
      <c r="D8" s="90" t="s">
        <v>289</v>
      </c>
      <c r="E8" s="90" t="s">
        <v>71</v>
      </c>
      <c r="F8" s="91" t="s">
        <v>290</v>
      </c>
      <c r="G8" s="91" t="s">
        <v>291</v>
      </c>
      <c r="H8" s="91" t="s">
        <v>292</v>
      </c>
      <c r="I8" s="328" t="s">
        <v>293</v>
      </c>
      <c r="J8" s="329"/>
      <c r="K8" s="329"/>
      <c r="L8" s="329"/>
      <c r="M8" s="329"/>
    </row>
    <row r="9" spans="1:13">
      <c r="A9" s="400" t="s">
        <v>316</v>
      </c>
      <c r="B9" s="401" t="s">
        <v>317</v>
      </c>
      <c r="C9" s="401">
        <v>1350</v>
      </c>
      <c r="D9" s="402" t="s">
        <v>318</v>
      </c>
      <c r="E9" s="403">
        <v>3</v>
      </c>
      <c r="F9" s="404" t="s">
        <v>319</v>
      </c>
      <c r="G9" s="404" t="s">
        <v>320</v>
      </c>
      <c r="H9" s="405">
        <v>213383.38212877398</v>
      </c>
      <c r="I9" s="333">
        <f t="shared" ref="I9:I20" si="0">H9*E9</f>
        <v>640150.14638632198</v>
      </c>
      <c r="J9" s="334"/>
      <c r="K9" s="334"/>
      <c r="L9" s="334"/>
      <c r="M9" s="334"/>
    </row>
    <row r="10" spans="1:13">
      <c r="A10" s="406" t="s">
        <v>321</v>
      </c>
      <c r="B10" s="407" t="s">
        <v>322</v>
      </c>
      <c r="C10" s="408">
        <v>1600</v>
      </c>
      <c r="D10" s="409" t="s">
        <v>318</v>
      </c>
      <c r="E10" s="410">
        <v>4</v>
      </c>
      <c r="F10" s="409" t="s">
        <v>319</v>
      </c>
      <c r="G10" s="409" t="s">
        <v>320</v>
      </c>
      <c r="H10" s="405">
        <v>233834.07248612097</v>
      </c>
      <c r="I10" s="339">
        <f t="shared" si="0"/>
        <v>935336.2899444839</v>
      </c>
      <c r="J10" s="334"/>
      <c r="K10" s="334"/>
      <c r="L10" s="334"/>
      <c r="M10" s="334"/>
    </row>
    <row r="11" spans="1:13">
      <c r="A11" s="411">
        <v>4</v>
      </c>
      <c r="B11" s="407" t="s">
        <v>317</v>
      </c>
      <c r="C11" s="412">
        <v>1350</v>
      </c>
      <c r="D11" s="413" t="s">
        <v>323</v>
      </c>
      <c r="E11" s="414">
        <v>1</v>
      </c>
      <c r="F11" s="409" t="s">
        <v>319</v>
      </c>
      <c r="G11" s="409" t="s">
        <v>320</v>
      </c>
      <c r="H11" s="405">
        <v>213383.38212877398</v>
      </c>
      <c r="I11" s="339">
        <f t="shared" si="0"/>
        <v>213383.38212877398</v>
      </c>
      <c r="J11" s="334"/>
      <c r="K11" s="334"/>
      <c r="L11" s="334"/>
      <c r="M11" s="334"/>
    </row>
    <row r="12" spans="1:13">
      <c r="A12" s="411">
        <v>17</v>
      </c>
      <c r="B12" s="407" t="s">
        <v>317</v>
      </c>
      <c r="C12" s="412">
        <v>1350</v>
      </c>
      <c r="D12" s="413" t="s">
        <v>324</v>
      </c>
      <c r="E12" s="414">
        <v>1</v>
      </c>
      <c r="F12" s="409" t="s">
        <v>319</v>
      </c>
      <c r="G12" s="409" t="s">
        <v>320</v>
      </c>
      <c r="H12" s="405">
        <v>213383.38212877398</v>
      </c>
      <c r="I12" s="339">
        <f t="shared" si="0"/>
        <v>213383.38212877398</v>
      </c>
      <c r="J12" s="334"/>
      <c r="K12" s="334"/>
      <c r="L12" s="334"/>
      <c r="M12" s="334"/>
    </row>
    <row r="13" spans="1:13">
      <c r="A13" s="415" t="s">
        <v>325</v>
      </c>
      <c r="B13" s="407" t="s">
        <v>317</v>
      </c>
      <c r="C13" s="412">
        <v>1350</v>
      </c>
      <c r="D13" s="413" t="s">
        <v>318</v>
      </c>
      <c r="E13" s="413">
        <v>4</v>
      </c>
      <c r="F13" s="409" t="s">
        <v>319</v>
      </c>
      <c r="G13" s="409" t="s">
        <v>320</v>
      </c>
      <c r="H13" s="405">
        <v>213383.38212877398</v>
      </c>
      <c r="I13" s="339">
        <f t="shared" si="0"/>
        <v>853533.52851509594</v>
      </c>
      <c r="J13" s="334"/>
      <c r="K13" s="334"/>
      <c r="L13" s="334"/>
      <c r="M13" s="334"/>
    </row>
    <row r="14" spans="1:13">
      <c r="A14" s="416" t="s">
        <v>326</v>
      </c>
      <c r="B14" s="407" t="s">
        <v>322</v>
      </c>
      <c r="C14" s="412">
        <v>1600</v>
      </c>
      <c r="D14" s="413" t="s">
        <v>318</v>
      </c>
      <c r="E14" s="413">
        <v>5</v>
      </c>
      <c r="F14" s="409" t="s">
        <v>319</v>
      </c>
      <c r="G14" s="409" t="s">
        <v>320</v>
      </c>
      <c r="H14" s="405">
        <v>233834.07248612097</v>
      </c>
      <c r="I14" s="339">
        <f t="shared" si="0"/>
        <v>1169170.3624306049</v>
      </c>
      <c r="J14" s="334"/>
      <c r="K14" s="334"/>
      <c r="L14" s="334"/>
      <c r="M14" s="334"/>
    </row>
    <row r="15" spans="1:13">
      <c r="A15" s="415">
        <v>15</v>
      </c>
      <c r="B15" s="407" t="s">
        <v>322</v>
      </c>
      <c r="C15" s="412">
        <v>1600</v>
      </c>
      <c r="D15" s="413" t="s">
        <v>323</v>
      </c>
      <c r="E15" s="413">
        <v>1</v>
      </c>
      <c r="F15" s="409" t="s">
        <v>319</v>
      </c>
      <c r="G15" s="409" t="s">
        <v>320</v>
      </c>
      <c r="H15" s="405">
        <v>233834.07248612097</v>
      </c>
      <c r="I15" s="339">
        <f t="shared" si="0"/>
        <v>233834.07248612097</v>
      </c>
      <c r="J15" s="334"/>
      <c r="K15" s="334"/>
      <c r="L15" s="334"/>
      <c r="M15" s="334"/>
    </row>
    <row r="16" spans="1:13">
      <c r="A16" s="417">
        <v>20</v>
      </c>
      <c r="B16" s="407" t="s">
        <v>322</v>
      </c>
      <c r="C16" s="412">
        <v>1600</v>
      </c>
      <c r="D16" s="413" t="s">
        <v>327</v>
      </c>
      <c r="E16" s="413">
        <v>1</v>
      </c>
      <c r="F16" s="409" t="s">
        <v>319</v>
      </c>
      <c r="G16" s="409" t="s">
        <v>320</v>
      </c>
      <c r="H16" s="405">
        <v>233834.07248612097</v>
      </c>
      <c r="I16" s="339">
        <f t="shared" si="0"/>
        <v>233834.07248612097</v>
      </c>
      <c r="J16" s="334"/>
      <c r="K16" s="334"/>
      <c r="L16" s="334"/>
      <c r="M16" s="334"/>
    </row>
    <row r="17" spans="1:13">
      <c r="A17" s="415"/>
      <c r="B17" s="407"/>
      <c r="C17" s="412"/>
      <c r="D17" s="413"/>
      <c r="E17" s="413"/>
      <c r="F17" s="409"/>
      <c r="G17" s="409"/>
      <c r="H17" s="418"/>
      <c r="I17" s="339">
        <f t="shared" si="0"/>
        <v>0</v>
      </c>
      <c r="J17" s="334"/>
      <c r="K17" s="334"/>
      <c r="L17" s="334"/>
      <c r="M17" s="334"/>
    </row>
    <row r="18" spans="1:13">
      <c r="A18" s="411"/>
      <c r="B18" s="412"/>
      <c r="C18" s="419"/>
      <c r="D18" s="420"/>
      <c r="E18" s="413"/>
      <c r="F18" s="409"/>
      <c r="G18" s="409"/>
      <c r="H18" s="418"/>
      <c r="I18" s="339">
        <f t="shared" si="0"/>
        <v>0</v>
      </c>
      <c r="J18" s="334"/>
      <c r="K18" s="334"/>
      <c r="L18" s="334"/>
      <c r="M18" s="334"/>
    </row>
    <row r="19" spans="1:13">
      <c r="A19" s="421"/>
      <c r="B19" s="407"/>
      <c r="C19" s="422"/>
      <c r="D19" s="420"/>
      <c r="E19" s="413"/>
      <c r="F19" s="409"/>
      <c r="G19" s="409"/>
      <c r="H19" s="418"/>
      <c r="I19" s="339">
        <f t="shared" si="0"/>
        <v>0</v>
      </c>
      <c r="J19" s="334"/>
      <c r="K19" s="1220" t="s">
        <v>328</v>
      </c>
      <c r="L19" s="1220"/>
      <c r="M19" s="1220"/>
    </row>
    <row r="20" spans="1:13" ht="28.5" customHeight="1" thickBot="1">
      <c r="A20" s="423"/>
      <c r="B20" s="424"/>
      <c r="C20" s="424"/>
      <c r="D20" s="425"/>
      <c r="E20" s="425"/>
      <c r="F20" s="426"/>
      <c r="G20" s="426"/>
      <c r="H20" s="427"/>
      <c r="I20" s="349">
        <f t="shared" si="0"/>
        <v>0</v>
      </c>
      <c r="J20" s="334"/>
      <c r="K20" s="1220"/>
      <c r="L20" s="1220"/>
      <c r="M20" s="1220"/>
    </row>
    <row r="21" spans="1:13" ht="15.75" thickBot="1">
      <c r="A21" s="350"/>
      <c r="B21" s="157"/>
      <c r="C21" s="157"/>
      <c r="D21" s="351" t="s">
        <v>76</v>
      </c>
      <c r="E21" s="352">
        <f>SUM(E9:E20)</f>
        <v>20</v>
      </c>
      <c r="F21" s="158"/>
      <c r="G21" s="158"/>
      <c r="H21" s="353" t="s">
        <v>293</v>
      </c>
      <c r="I21" s="354">
        <f>SUM(I9:I20)</f>
        <v>4492625.2365062973</v>
      </c>
      <c r="J21" s="108"/>
      <c r="K21" s="1220"/>
      <c r="L21" s="1220"/>
      <c r="M21" s="1220"/>
    </row>
    <row r="22" spans="1:13" ht="13.5" thickTop="1">
      <c r="A22" s="85"/>
      <c r="B22" s="85"/>
      <c r="C22" s="85"/>
      <c r="D22" s="95"/>
      <c r="E22" s="94"/>
      <c r="F22" s="96"/>
      <c r="G22" s="96"/>
      <c r="H22" s="96"/>
      <c r="I22" s="96"/>
      <c r="J22" s="96"/>
      <c r="K22" s="96"/>
      <c r="L22" s="17"/>
      <c r="M22" s="17"/>
    </row>
    <row r="23" spans="1:13">
      <c r="A23" s="85"/>
      <c r="B23" s="17"/>
      <c r="C23" s="17"/>
      <c r="D23" s="17"/>
      <c r="E23" s="17"/>
      <c r="F23" s="17"/>
      <c r="G23" s="17"/>
      <c r="H23" s="17"/>
      <c r="I23" s="17"/>
      <c r="J23" s="17"/>
      <c r="K23" s="17"/>
      <c r="L23" s="17"/>
      <c r="M23" s="17"/>
    </row>
    <row r="24" spans="1:13" ht="15.75" thickBot="1">
      <c r="A24" s="89" t="s">
        <v>329</v>
      </c>
      <c r="B24" s="17"/>
      <c r="C24" s="17"/>
      <c r="D24" s="17"/>
      <c r="E24" s="17"/>
      <c r="F24" s="17"/>
      <c r="G24" s="17"/>
      <c r="H24" s="17"/>
      <c r="I24" s="17"/>
      <c r="J24" s="17"/>
      <c r="K24" s="17"/>
      <c r="L24" s="17"/>
      <c r="M24" s="17"/>
    </row>
    <row r="25" spans="1:13" ht="37.5" thickTop="1" thickBot="1">
      <c r="A25" s="355" t="s">
        <v>287</v>
      </c>
      <c r="B25" s="90" t="s">
        <v>72</v>
      </c>
      <c r="C25" s="90" t="s">
        <v>288</v>
      </c>
      <c r="D25" s="356"/>
      <c r="E25" s="357" t="s">
        <v>8</v>
      </c>
      <c r="F25" s="358"/>
      <c r="G25" s="359"/>
      <c r="H25" s="90" t="s">
        <v>296</v>
      </c>
      <c r="I25" s="360" t="s">
        <v>297</v>
      </c>
      <c r="J25" s="17"/>
      <c r="K25" s="17"/>
      <c r="L25" s="17"/>
      <c r="M25" s="17"/>
    </row>
    <row r="26" spans="1:13">
      <c r="A26" s="428"/>
      <c r="B26" s="429"/>
      <c r="C26" s="429"/>
      <c r="D26" s="99"/>
      <c r="E26" s="429"/>
      <c r="F26" s="106"/>
      <c r="G26" s="100"/>
      <c r="H26" s="430"/>
      <c r="I26" s="363">
        <f>H26*E26</f>
        <v>0</v>
      </c>
      <c r="J26" s="17"/>
      <c r="K26" s="17"/>
      <c r="L26" s="17"/>
      <c r="M26" s="17"/>
    </row>
    <row r="27" spans="1:13">
      <c r="A27" s="431"/>
      <c r="B27" s="432"/>
      <c r="C27" s="432"/>
      <c r="D27" s="99"/>
      <c r="E27" s="432"/>
      <c r="F27" s="106"/>
      <c r="G27" s="100"/>
      <c r="H27" s="433"/>
      <c r="I27" s="367">
        <f t="shared" ref="I27:I34" si="1">H27*E27</f>
        <v>0</v>
      </c>
      <c r="J27" s="17"/>
      <c r="K27" s="17"/>
      <c r="L27" s="17"/>
      <c r="M27" s="17"/>
    </row>
    <row r="28" spans="1:13">
      <c r="A28" s="431"/>
      <c r="B28" s="432"/>
      <c r="C28" s="432"/>
      <c r="D28" s="99"/>
      <c r="E28" s="432"/>
      <c r="F28" s="106"/>
      <c r="G28" s="100"/>
      <c r="H28" s="433"/>
      <c r="I28" s="367">
        <f t="shared" si="1"/>
        <v>0</v>
      </c>
      <c r="J28" s="17"/>
      <c r="K28" s="17"/>
      <c r="L28" s="17"/>
      <c r="M28" s="17"/>
    </row>
    <row r="29" spans="1:13">
      <c r="A29" s="431"/>
      <c r="B29" s="432"/>
      <c r="C29" s="432"/>
      <c r="D29" s="99"/>
      <c r="E29" s="432"/>
      <c r="F29" s="106"/>
      <c r="G29" s="100"/>
      <c r="H29" s="433"/>
      <c r="I29" s="367">
        <f t="shared" si="1"/>
        <v>0</v>
      </c>
      <c r="J29" s="17"/>
      <c r="K29" s="17"/>
      <c r="L29" s="17"/>
      <c r="M29" s="17"/>
    </row>
    <row r="30" spans="1:13">
      <c r="A30" s="431"/>
      <c r="B30" s="432"/>
      <c r="C30" s="432"/>
      <c r="D30" s="99"/>
      <c r="E30" s="432"/>
      <c r="F30" s="106"/>
      <c r="G30" s="100"/>
      <c r="H30" s="433"/>
      <c r="I30" s="367">
        <f t="shared" si="1"/>
        <v>0</v>
      </c>
      <c r="J30" s="17"/>
      <c r="K30" s="17"/>
      <c r="L30" s="17"/>
      <c r="M30" s="17"/>
    </row>
    <row r="31" spans="1:13">
      <c r="A31" s="431"/>
      <c r="B31" s="432"/>
      <c r="C31" s="432"/>
      <c r="D31" s="99"/>
      <c r="E31" s="432"/>
      <c r="F31" s="106"/>
      <c r="G31" s="100"/>
      <c r="H31" s="433"/>
      <c r="I31" s="367">
        <f t="shared" si="1"/>
        <v>0</v>
      </c>
      <c r="J31" s="17"/>
      <c r="K31" s="17"/>
      <c r="L31" s="17"/>
      <c r="M31" s="17"/>
    </row>
    <row r="32" spans="1:13">
      <c r="A32" s="431"/>
      <c r="B32" s="432"/>
      <c r="C32" s="432"/>
      <c r="D32" s="99"/>
      <c r="E32" s="432"/>
      <c r="F32" s="106"/>
      <c r="G32" s="100"/>
      <c r="H32" s="433"/>
      <c r="I32" s="367">
        <f t="shared" si="1"/>
        <v>0</v>
      </c>
      <c r="J32" s="17"/>
      <c r="K32" s="17"/>
      <c r="L32" s="17"/>
      <c r="M32" s="17"/>
    </row>
    <row r="33" spans="1:13">
      <c r="A33" s="431"/>
      <c r="B33" s="432"/>
      <c r="C33" s="432"/>
      <c r="D33" s="99"/>
      <c r="E33" s="432"/>
      <c r="F33" s="106"/>
      <c r="G33" s="100"/>
      <c r="H33" s="433"/>
      <c r="I33" s="367">
        <f t="shared" si="1"/>
        <v>0</v>
      </c>
      <c r="J33" s="17"/>
      <c r="K33" s="17"/>
      <c r="L33" s="17"/>
      <c r="M33" s="17"/>
    </row>
    <row r="34" spans="1:13">
      <c r="A34" s="431"/>
      <c r="B34" s="432"/>
      <c r="C34" s="432"/>
      <c r="D34" s="99"/>
      <c r="E34" s="432"/>
      <c r="F34" s="106"/>
      <c r="G34" s="100"/>
      <c r="H34" s="433"/>
      <c r="I34" s="367">
        <f t="shared" si="1"/>
        <v>0</v>
      </c>
      <c r="J34" s="17"/>
      <c r="K34" s="17"/>
      <c r="L34" s="17"/>
      <c r="M34" s="17"/>
    </row>
    <row r="35" spans="1:13">
      <c r="A35" s="434"/>
      <c r="B35" s="407"/>
      <c r="C35" s="407"/>
      <c r="D35" s="99"/>
      <c r="E35" s="407"/>
      <c r="F35" s="106"/>
      <c r="G35" s="100"/>
      <c r="H35" s="435"/>
      <c r="I35" s="369">
        <f>H35*E35</f>
        <v>0</v>
      </c>
      <c r="J35" s="17"/>
      <c r="K35" s="1222" t="s">
        <v>330</v>
      </c>
      <c r="L35" s="1222"/>
      <c r="M35" s="1222"/>
    </row>
    <row r="36" spans="1:13" ht="13.5" thickBot="1">
      <c r="A36" s="436"/>
      <c r="B36" s="424"/>
      <c r="C36" s="424"/>
      <c r="D36" s="370"/>
      <c r="E36" s="424"/>
      <c r="F36" s="151"/>
      <c r="G36" s="152"/>
      <c r="H36" s="437"/>
      <c r="I36" s="372">
        <f>H36*E36</f>
        <v>0</v>
      </c>
      <c r="J36" s="17"/>
      <c r="K36" s="1222"/>
      <c r="L36" s="1222"/>
      <c r="M36" s="1222"/>
    </row>
    <row r="37" spans="1:13" ht="27" customHeight="1" thickBot="1">
      <c r="A37" s="373"/>
      <c r="B37" s="104"/>
      <c r="C37" s="105"/>
      <c r="D37" s="107" t="s">
        <v>76</v>
      </c>
      <c r="E37" s="103">
        <f>SUM(E26:E36)</f>
        <v>0</v>
      </c>
      <c r="F37" s="374"/>
      <c r="G37" s="352"/>
      <c r="H37" s="375" t="s">
        <v>297</v>
      </c>
      <c r="I37" s="376">
        <f>SUM(I26:I36)</f>
        <v>0</v>
      </c>
      <c r="J37" s="17"/>
      <c r="K37" s="1222"/>
      <c r="L37" s="1222"/>
      <c r="M37" s="1222"/>
    </row>
    <row r="38" spans="1:13" ht="14.25" thickTop="1" thickBot="1">
      <c r="A38" s="85"/>
      <c r="B38" s="17"/>
      <c r="C38" s="17"/>
      <c r="D38" s="17"/>
      <c r="E38" s="17"/>
      <c r="F38" s="17"/>
      <c r="G38" s="17"/>
      <c r="H38" s="17"/>
      <c r="I38" s="17"/>
      <c r="J38" s="17"/>
      <c r="K38" s="17"/>
      <c r="L38" s="17"/>
      <c r="M38" s="17"/>
    </row>
    <row r="39" spans="1:13" ht="15.75" thickTop="1">
      <c r="A39" s="380"/>
      <c r="B39" s="381"/>
      <c r="C39" s="381"/>
      <c r="D39" s="382" t="s">
        <v>82</v>
      </c>
      <c r="E39" s="383">
        <f>E37+E21</f>
        <v>20</v>
      </c>
      <c r="F39" s="182" t="s">
        <v>83</v>
      </c>
      <c r="G39" s="17"/>
      <c r="H39" s="89" t="s">
        <v>331</v>
      </c>
      <c r="I39" s="89"/>
      <c r="J39" s="17"/>
      <c r="K39" s="17"/>
      <c r="L39" s="17"/>
      <c r="M39" s="17"/>
    </row>
    <row r="40" spans="1:13" ht="13.5" thickBot="1">
      <c r="A40" s="384"/>
      <c r="B40" s="385"/>
      <c r="C40" s="385"/>
      <c r="D40" s="18" t="s">
        <v>302</v>
      </c>
      <c r="E40" s="422">
        <v>9</v>
      </c>
      <c r="F40" s="438">
        <f>E40/E39</f>
        <v>0.45</v>
      </c>
      <c r="G40" s="17"/>
      <c r="H40" s="185" t="s">
        <v>190</v>
      </c>
      <c r="I40" s="185" t="s">
        <v>8</v>
      </c>
      <c r="J40" s="17"/>
      <c r="K40" s="17"/>
      <c r="L40" s="17"/>
      <c r="M40" s="17"/>
    </row>
    <row r="41" spans="1:13" ht="13.5" thickTop="1">
      <c r="A41" s="387"/>
      <c r="B41" s="388"/>
      <c r="C41" s="388"/>
      <c r="D41" s="20" t="s">
        <v>303</v>
      </c>
      <c r="E41" s="439">
        <v>10</v>
      </c>
      <c r="F41" s="438">
        <f>E41/E39</f>
        <v>0.5</v>
      </c>
      <c r="G41" s="17"/>
      <c r="H41" s="186" t="s">
        <v>191</v>
      </c>
      <c r="I41" s="440"/>
      <c r="J41" s="17"/>
      <c r="K41" s="17"/>
      <c r="L41" s="17"/>
      <c r="M41" s="17"/>
    </row>
    <row r="42" spans="1:13">
      <c r="A42" s="387"/>
      <c r="B42" s="388"/>
      <c r="C42" s="388"/>
      <c r="D42" s="20" t="s">
        <v>304</v>
      </c>
      <c r="E42" s="439">
        <v>1</v>
      </c>
      <c r="F42" s="438">
        <f>E42/E39</f>
        <v>0.05</v>
      </c>
      <c r="G42" s="17"/>
      <c r="H42" s="183" t="s">
        <v>192</v>
      </c>
      <c r="I42" s="441"/>
      <c r="J42" s="17"/>
      <c r="K42" s="17"/>
      <c r="L42" s="17"/>
      <c r="M42" s="17"/>
    </row>
    <row r="43" spans="1:13" ht="13.5" thickBot="1">
      <c r="A43" s="390"/>
      <c r="B43" s="391"/>
      <c r="C43" s="391"/>
      <c r="D43" s="21" t="s">
        <v>305</v>
      </c>
      <c r="E43" s="442">
        <v>0</v>
      </c>
      <c r="F43" s="443">
        <f>E43/E39</f>
        <v>0</v>
      </c>
      <c r="G43" s="17"/>
      <c r="H43" s="183" t="s">
        <v>193</v>
      </c>
      <c r="I43" s="441"/>
      <c r="J43" s="17"/>
      <c r="K43" s="17"/>
      <c r="L43" s="17"/>
      <c r="M43" s="17"/>
    </row>
    <row r="44" spans="1:13" ht="13.5" thickTop="1">
      <c r="A44" s="85"/>
      <c r="B44" s="17"/>
      <c r="C44" s="17"/>
      <c r="D44" s="393"/>
      <c r="E44" s="17"/>
      <c r="F44" s="17"/>
      <c r="G44" s="17"/>
      <c r="H44" s="183" t="s">
        <v>194</v>
      </c>
      <c r="I44" s="441">
        <v>9</v>
      </c>
      <c r="J44" s="17"/>
      <c r="K44" s="17"/>
      <c r="L44" s="17"/>
      <c r="M44" s="17"/>
    </row>
    <row r="45" spans="1:13" ht="15">
      <c r="A45" s="89" t="s">
        <v>332</v>
      </c>
      <c r="B45" s="17"/>
      <c r="C45" s="17"/>
      <c r="D45" s="17"/>
      <c r="E45" s="17"/>
      <c r="F45" s="17"/>
      <c r="G45" s="109"/>
      <c r="H45" s="183" t="s">
        <v>195</v>
      </c>
      <c r="I45" s="441">
        <v>11</v>
      </c>
      <c r="J45" s="17"/>
      <c r="K45" s="17"/>
      <c r="L45" s="17"/>
      <c r="M45" s="17"/>
    </row>
    <row r="46" spans="1:13" ht="13.5" thickBot="1">
      <c r="A46" s="396" t="s">
        <v>308</v>
      </c>
      <c r="B46" s="397"/>
      <c r="C46" s="397"/>
      <c r="D46" s="397"/>
      <c r="E46" s="17"/>
      <c r="F46" s="17"/>
      <c r="G46" s="17"/>
      <c r="H46" s="184" t="s">
        <v>306</v>
      </c>
      <c r="I46" s="444"/>
      <c r="J46" s="17"/>
      <c r="K46" s="17"/>
      <c r="L46" s="17"/>
      <c r="M46" s="17"/>
    </row>
    <row r="47" spans="1:13" ht="15" thickTop="1">
      <c r="A47" s="180"/>
      <c r="B47" s="181" t="s">
        <v>84</v>
      </c>
      <c r="C47" s="182" t="s">
        <v>184</v>
      </c>
      <c r="D47" s="17"/>
      <c r="E47" s="17"/>
      <c r="F47" s="17"/>
      <c r="G47" s="17"/>
      <c r="H47" s="394"/>
      <c r="I47" s="395"/>
      <c r="J47" s="17"/>
      <c r="K47" s="17"/>
      <c r="L47" s="17"/>
      <c r="M47" s="17"/>
    </row>
    <row r="48" spans="1:13" ht="14.25">
      <c r="A48" s="183" t="s">
        <v>185</v>
      </c>
      <c r="B48" s="414" t="s">
        <v>333</v>
      </c>
      <c r="C48" s="441"/>
      <c r="D48" s="17"/>
      <c r="E48" s="17"/>
      <c r="F48" s="17"/>
      <c r="G48" s="17"/>
      <c r="H48" s="394"/>
      <c r="I48" s="395"/>
      <c r="J48" s="17"/>
      <c r="K48" s="17"/>
      <c r="L48" s="17"/>
      <c r="M48" s="17"/>
    </row>
    <row r="49" spans="1:13" ht="15">
      <c r="A49" s="183" t="s">
        <v>186</v>
      </c>
      <c r="B49" s="414"/>
      <c r="C49" s="441" t="s">
        <v>333</v>
      </c>
      <c r="D49" s="17"/>
      <c r="E49" s="17"/>
      <c r="F49" s="17"/>
      <c r="G49" s="17"/>
      <c r="H49" s="398"/>
      <c r="I49" s="399"/>
      <c r="J49" s="17"/>
      <c r="K49" s="17"/>
      <c r="L49" s="17"/>
      <c r="M49" s="17"/>
    </row>
    <row r="50" spans="1:13">
      <c r="A50" s="183" t="s">
        <v>187</v>
      </c>
      <c r="B50" s="414" t="s">
        <v>333</v>
      </c>
      <c r="C50" s="441"/>
      <c r="D50" s="17"/>
      <c r="E50" s="17"/>
      <c r="F50" s="17"/>
      <c r="G50" s="17"/>
      <c r="H50" s="17"/>
      <c r="I50" s="17"/>
      <c r="J50" s="17"/>
      <c r="K50" s="17"/>
      <c r="L50" s="17"/>
      <c r="M50" s="17"/>
    </row>
    <row r="51" spans="1:13" ht="13.5" thickBot="1">
      <c r="A51" s="184" t="s">
        <v>188</v>
      </c>
      <c r="B51" s="445" t="s">
        <v>333</v>
      </c>
      <c r="C51" s="444"/>
      <c r="D51" s="17"/>
      <c r="E51" s="17"/>
      <c r="F51" s="17"/>
      <c r="G51" s="17"/>
      <c r="H51" s="17"/>
      <c r="I51" s="17"/>
      <c r="J51" s="17"/>
      <c r="K51" s="17"/>
      <c r="L51" s="17"/>
      <c r="M51" s="17"/>
    </row>
    <row r="52" spans="1:13" ht="13.5" thickTop="1">
      <c r="A52" s="85"/>
      <c r="B52" s="17"/>
      <c r="C52" s="17"/>
      <c r="D52" s="17"/>
      <c r="E52" s="17"/>
      <c r="F52" s="17"/>
      <c r="G52" s="17"/>
      <c r="H52" s="17"/>
      <c r="I52" s="17"/>
      <c r="J52" s="17"/>
      <c r="K52" s="17"/>
      <c r="L52" s="17"/>
      <c r="M52" s="17"/>
    </row>
    <row r="53" spans="1:13">
      <c r="A53" s="85" t="s">
        <v>309</v>
      </c>
      <c r="B53" s="17"/>
      <c r="C53" s="17"/>
      <c r="D53" s="17"/>
      <c r="E53" s="17"/>
      <c r="F53" s="17"/>
      <c r="G53" s="17"/>
      <c r="H53" s="17"/>
      <c r="I53" s="17"/>
      <c r="J53" s="17"/>
      <c r="K53" s="17"/>
      <c r="L53" s="17"/>
      <c r="M53" s="17"/>
    </row>
    <row r="54" spans="1:13">
      <c r="A54" s="85" t="s">
        <v>310</v>
      </c>
      <c r="B54" s="17"/>
      <c r="C54" s="17"/>
      <c r="D54" s="17"/>
      <c r="E54" s="17"/>
      <c r="F54" s="17"/>
      <c r="G54" s="17"/>
      <c r="H54" s="17"/>
      <c r="I54" s="17"/>
      <c r="J54" s="17"/>
      <c r="K54" s="17"/>
      <c r="L54" s="17"/>
      <c r="M54" s="17"/>
    </row>
    <row r="55" spans="1:13">
      <c r="A55" s="85" t="s">
        <v>334</v>
      </c>
      <c r="B55" s="17"/>
      <c r="C55" s="17"/>
      <c r="D55" s="17"/>
      <c r="E55" s="17"/>
      <c r="F55" s="17"/>
      <c r="G55" s="17"/>
      <c r="H55" s="17"/>
      <c r="I55" s="17"/>
      <c r="J55" s="17"/>
      <c r="K55" s="17"/>
      <c r="L55" s="17"/>
      <c r="M55" s="17"/>
    </row>
    <row r="56" spans="1:13">
      <c r="A56" s="85"/>
      <c r="B56" s="17"/>
      <c r="C56" s="17"/>
      <c r="D56" s="17"/>
      <c r="E56" s="17"/>
      <c r="F56" s="17"/>
      <c r="G56" s="17"/>
      <c r="H56" s="17"/>
      <c r="I56" s="17"/>
      <c r="J56" s="17"/>
      <c r="K56" s="17"/>
      <c r="L56" s="17"/>
      <c r="M56" s="17"/>
    </row>
  </sheetData>
  <sheetProtection password="D974" sheet="1" objects="1" scenarios="1"/>
  <mergeCells count="6">
    <mergeCell ref="K35:M37"/>
    <mergeCell ref="A1:I1"/>
    <mergeCell ref="A2:I2"/>
    <mergeCell ref="A3:I3"/>
    <mergeCell ref="H4:J5"/>
    <mergeCell ref="K19:M21"/>
  </mergeCell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499984740745262"/>
    <pageSetUpPr fitToPage="1"/>
  </sheetPr>
  <dimension ref="A1:WI44"/>
  <sheetViews>
    <sheetView zoomScale="75" zoomScaleNormal="75" workbookViewId="0">
      <selection activeCell="A23" sqref="A23:A25"/>
    </sheetView>
  </sheetViews>
  <sheetFormatPr defaultColWidth="9.140625" defaultRowHeight="12.75"/>
  <cols>
    <col min="1" max="1" width="39.140625" style="209" customWidth="1"/>
    <col min="2" max="2" width="42.85546875" style="209" customWidth="1"/>
    <col min="3" max="3" width="12.5703125" style="209" hidden="1" customWidth="1"/>
    <col min="4" max="6" width="14" style="209" customWidth="1"/>
    <col min="7" max="8" width="14.140625" style="209" customWidth="1"/>
    <col min="9" max="9" width="4.42578125" style="209" customWidth="1"/>
    <col min="10" max="10" width="193.140625" style="209" bestFit="1" customWidth="1"/>
    <col min="11" max="21" width="9.140625" style="209"/>
    <col min="22" max="22" width="8.85546875" style="209" customWidth="1"/>
    <col min="23" max="16384" width="9.140625" style="209"/>
  </cols>
  <sheetData>
    <row r="1" spans="1:24" ht="15.75">
      <c r="B1" s="521" t="s">
        <v>546</v>
      </c>
    </row>
    <row r="2" spans="1:24" ht="15.75">
      <c r="B2" s="521"/>
    </row>
    <row r="3" spans="1:24" ht="15.75">
      <c r="B3" s="522" t="s">
        <v>547</v>
      </c>
    </row>
    <row r="4" spans="1:24" ht="15.75">
      <c r="B4" s="523" t="s">
        <v>548</v>
      </c>
      <c r="C4" s="524" t="s">
        <v>194</v>
      </c>
      <c r="D4" s="578" t="s">
        <v>191</v>
      </c>
      <c r="E4" s="578" t="s">
        <v>192</v>
      </c>
      <c r="F4" s="578" t="s">
        <v>193</v>
      </c>
      <c r="G4" s="578" t="s">
        <v>194</v>
      </c>
      <c r="H4" s="578" t="s">
        <v>195</v>
      </c>
      <c r="J4" s="525" t="s">
        <v>549</v>
      </c>
      <c r="K4" s="526"/>
    </row>
    <row r="5" spans="1:24" ht="15.75">
      <c r="B5" s="523" t="s">
        <v>550</v>
      </c>
      <c r="C5" s="527"/>
      <c r="D5" s="579">
        <v>1</v>
      </c>
      <c r="E5" s="579">
        <v>2</v>
      </c>
      <c r="F5" s="579">
        <v>3</v>
      </c>
      <c r="G5" s="579">
        <v>4</v>
      </c>
      <c r="H5" s="579">
        <v>5</v>
      </c>
      <c r="J5" s="525" t="s">
        <v>549</v>
      </c>
      <c r="K5" s="526"/>
    </row>
    <row r="6" spans="1:24" ht="15.75">
      <c r="A6" s="209" t="s">
        <v>551</v>
      </c>
      <c r="B6" s="523" t="s">
        <v>552</v>
      </c>
      <c r="C6" s="528" t="s">
        <v>553</v>
      </c>
      <c r="D6" s="586"/>
      <c r="E6" s="580">
        <f>D6</f>
        <v>0</v>
      </c>
      <c r="F6" s="580">
        <f>E6</f>
        <v>0</v>
      </c>
      <c r="G6" s="580">
        <f>F6</f>
        <v>0</v>
      </c>
      <c r="H6" s="580">
        <f>G6</f>
        <v>0</v>
      </c>
      <c r="J6" s="525" t="s">
        <v>554</v>
      </c>
      <c r="K6" s="526"/>
    </row>
    <row r="7" spans="1:24" ht="15.75">
      <c r="A7" s="209" t="s">
        <v>555</v>
      </c>
      <c r="B7" s="523" t="s">
        <v>556</v>
      </c>
      <c r="C7" s="528">
        <v>97400</v>
      </c>
      <c r="D7" s="587"/>
      <c r="E7" s="587"/>
      <c r="F7" s="587"/>
      <c r="G7" s="587"/>
      <c r="H7" s="587"/>
      <c r="J7" s="525" t="s">
        <v>557</v>
      </c>
      <c r="K7" s="526"/>
    </row>
    <row r="8" spans="1:24" ht="15.75">
      <c r="B8" s="523" t="s">
        <v>558</v>
      </c>
      <c r="C8" s="528" t="s">
        <v>559</v>
      </c>
      <c r="D8" s="580">
        <f>D6-10</f>
        <v>-10</v>
      </c>
      <c r="E8" s="580">
        <f>E6-10</f>
        <v>-10</v>
      </c>
      <c r="F8" s="580">
        <f>F6-10</f>
        <v>-10</v>
      </c>
      <c r="G8" s="580">
        <f>G6-10</f>
        <v>-10</v>
      </c>
      <c r="H8" s="580">
        <f>H6-10</f>
        <v>-10</v>
      </c>
      <c r="I8" s="526"/>
      <c r="J8" s="525" t="s">
        <v>560</v>
      </c>
      <c r="K8" s="526"/>
      <c r="U8" s="525"/>
      <c r="V8" s="529"/>
      <c r="W8" s="526"/>
      <c r="X8" s="526"/>
    </row>
    <row r="9" spans="1:24" ht="15.75">
      <c r="B9" s="523" t="s">
        <v>561</v>
      </c>
      <c r="C9" s="527"/>
      <c r="D9" s="581" t="e">
        <f>D7/D6*D8</f>
        <v>#DIV/0!</v>
      </c>
      <c r="E9" s="581" t="e">
        <f>E7/E6*E8</f>
        <v>#DIV/0!</v>
      </c>
      <c r="F9" s="581" t="e">
        <f>F7/F6*F8</f>
        <v>#DIV/0!</v>
      </c>
      <c r="G9" s="581" t="e">
        <f>G7/G6*G8</f>
        <v>#DIV/0!</v>
      </c>
      <c r="H9" s="581" t="e">
        <f>H7/H6*H8</f>
        <v>#DIV/0!</v>
      </c>
      <c r="J9" s="525" t="s">
        <v>562</v>
      </c>
    </row>
    <row r="10" spans="1:24" ht="15.75">
      <c r="A10" s="209" t="s">
        <v>563</v>
      </c>
      <c r="B10" s="523" t="s">
        <v>166</v>
      </c>
      <c r="C10" s="527"/>
      <c r="D10" s="530">
        <v>1.02</v>
      </c>
      <c r="E10" s="582">
        <f>D10</f>
        <v>1.02</v>
      </c>
      <c r="F10" s="582">
        <f>E10</f>
        <v>1.02</v>
      </c>
      <c r="G10" s="582">
        <f>F10</f>
        <v>1.02</v>
      </c>
      <c r="H10" s="582">
        <f>G10</f>
        <v>1.02</v>
      </c>
      <c r="J10" s="526" t="s">
        <v>564</v>
      </c>
    </row>
    <row r="11" spans="1:24" ht="15.75">
      <c r="B11" s="523" t="s">
        <v>565</v>
      </c>
      <c r="C11" s="527"/>
      <c r="D11" s="581" t="e">
        <f>D10*D9</f>
        <v>#DIV/0!</v>
      </c>
      <c r="E11" s="581" t="e">
        <f>E10*E9</f>
        <v>#DIV/0!</v>
      </c>
      <c r="F11" s="581" t="e">
        <f>F10*F9</f>
        <v>#DIV/0!</v>
      </c>
      <c r="G11" s="581" t="e">
        <f>G10*G9</f>
        <v>#DIV/0!</v>
      </c>
      <c r="H11" s="581" t="e">
        <f>H10*H9</f>
        <v>#DIV/0!</v>
      </c>
      <c r="J11" s="526" t="s">
        <v>566</v>
      </c>
      <c r="K11" s="526"/>
    </row>
    <row r="12" spans="1:24" ht="15.75">
      <c r="B12" s="531"/>
      <c r="C12" s="527"/>
      <c r="D12" s="532"/>
      <c r="E12" s="532"/>
      <c r="F12" s="532"/>
      <c r="G12" s="532"/>
      <c r="H12" s="532"/>
      <c r="K12" s="526"/>
    </row>
    <row r="13" spans="1:24" ht="15.75">
      <c r="B13" s="522" t="s">
        <v>567</v>
      </c>
      <c r="C13" s="533"/>
      <c r="D13" s="532"/>
      <c r="E13" s="532"/>
      <c r="F13" s="532"/>
      <c r="G13" s="532"/>
      <c r="H13" s="532"/>
      <c r="I13" s="525"/>
      <c r="J13" s="525"/>
      <c r="K13" s="526"/>
      <c r="U13" s="526"/>
      <c r="V13" s="526"/>
      <c r="W13" s="526"/>
      <c r="X13" s="526"/>
    </row>
    <row r="14" spans="1:24" ht="15.75">
      <c r="B14" s="523" t="s">
        <v>480</v>
      </c>
      <c r="C14" s="534">
        <f>C13/12</f>
        <v>0</v>
      </c>
      <c r="D14" s="583" t="e">
        <f>D11/12</f>
        <v>#DIV/0!</v>
      </c>
      <c r="E14" s="583" t="e">
        <f>E11/12</f>
        <v>#DIV/0!</v>
      </c>
      <c r="F14" s="583" t="e">
        <f>F11/12</f>
        <v>#DIV/0!</v>
      </c>
      <c r="G14" s="583" t="e">
        <f>G11/12</f>
        <v>#DIV/0!</v>
      </c>
      <c r="H14" s="583" t="e">
        <f>H11/12</f>
        <v>#DIV/0!</v>
      </c>
      <c r="I14" s="535"/>
      <c r="J14" s="535" t="s">
        <v>568</v>
      </c>
      <c r="K14" s="526"/>
    </row>
    <row r="15" spans="1:24" ht="15.75">
      <c r="A15" s="209" t="s">
        <v>569</v>
      </c>
      <c r="B15" s="523" t="s">
        <v>570</v>
      </c>
      <c r="C15" s="536">
        <v>0.3</v>
      </c>
      <c r="D15" s="588">
        <v>0.35</v>
      </c>
      <c r="E15" s="585">
        <f>D15</f>
        <v>0.35</v>
      </c>
      <c r="F15" s="585">
        <f>E15</f>
        <v>0.35</v>
      </c>
      <c r="G15" s="585">
        <f>F15</f>
        <v>0.35</v>
      </c>
      <c r="H15" s="585">
        <f>G15</f>
        <v>0.35</v>
      </c>
      <c r="I15" s="535"/>
      <c r="J15" s="535" t="s">
        <v>571</v>
      </c>
      <c r="K15" s="526"/>
    </row>
    <row r="16" spans="1:24" ht="15.75">
      <c r="B16" s="523" t="s">
        <v>567</v>
      </c>
      <c r="C16" s="537">
        <f t="shared" ref="C16:H16" si="0">C14*C15</f>
        <v>0</v>
      </c>
      <c r="D16" s="548" t="e">
        <f t="shared" si="0"/>
        <v>#DIV/0!</v>
      </c>
      <c r="E16" s="548" t="e">
        <f t="shared" si="0"/>
        <v>#DIV/0!</v>
      </c>
      <c r="F16" s="548" t="e">
        <f t="shared" si="0"/>
        <v>#DIV/0!</v>
      </c>
      <c r="G16" s="548" t="e">
        <f t="shared" si="0"/>
        <v>#DIV/0!</v>
      </c>
      <c r="H16" s="548" t="e">
        <f t="shared" si="0"/>
        <v>#DIV/0!</v>
      </c>
      <c r="I16" s="535"/>
      <c r="J16" s="535" t="s">
        <v>572</v>
      </c>
      <c r="K16" s="526"/>
    </row>
    <row r="17" spans="1:607" ht="15.75">
      <c r="B17" s="523"/>
      <c r="C17" s="538"/>
      <c r="D17" s="539"/>
      <c r="E17" s="539"/>
      <c r="F17" s="539"/>
      <c r="G17" s="539"/>
      <c r="H17" s="539"/>
      <c r="I17" s="535"/>
      <c r="J17" s="535"/>
      <c r="K17" s="526"/>
    </row>
    <row r="18" spans="1:607" ht="15.75">
      <c r="B18" s="523" t="s">
        <v>573</v>
      </c>
      <c r="C18" s="540" t="e">
        <f>#REF!</f>
        <v>#REF!</v>
      </c>
      <c r="D18" s="584" t="e">
        <f>D44/D11</f>
        <v>#DIV/0!</v>
      </c>
      <c r="E18" s="584" t="e">
        <f>E44/E11</f>
        <v>#DIV/0!</v>
      </c>
      <c r="F18" s="584" t="e">
        <f>F44/F11</f>
        <v>#DIV/0!</v>
      </c>
      <c r="G18" s="584" t="e">
        <f>G44/G11</f>
        <v>#DIV/0!</v>
      </c>
      <c r="H18" s="584" t="e">
        <f>H44/H11</f>
        <v>#DIV/0!</v>
      </c>
      <c r="I18" s="541"/>
      <c r="J18" s="535" t="s">
        <v>574</v>
      </c>
      <c r="K18" s="526"/>
    </row>
    <row r="19" spans="1:607" ht="15.75">
      <c r="A19" s="209" t="s">
        <v>575</v>
      </c>
      <c r="B19" s="542" t="s">
        <v>576</v>
      </c>
      <c r="C19" s="543">
        <v>241000</v>
      </c>
      <c r="D19" s="589"/>
      <c r="E19" s="589"/>
      <c r="F19" s="589"/>
      <c r="G19" s="589"/>
      <c r="H19" s="589"/>
      <c r="I19" s="535"/>
      <c r="J19" s="535" t="s">
        <v>577</v>
      </c>
      <c r="K19" s="526"/>
    </row>
    <row r="20" spans="1:607" s="544" customFormat="1" ht="15.75">
      <c r="B20" s="523" t="s">
        <v>578</v>
      </c>
      <c r="C20" s="545">
        <v>0</v>
      </c>
      <c r="D20" s="576">
        <v>0.05</v>
      </c>
      <c r="E20" s="576">
        <v>0.05</v>
      </c>
      <c r="F20" s="576">
        <v>0.05</v>
      </c>
      <c r="G20" s="576">
        <v>0.05</v>
      </c>
      <c r="H20" s="576">
        <v>0.05</v>
      </c>
      <c r="I20" s="546"/>
      <c r="J20" s="525" t="s">
        <v>579</v>
      </c>
      <c r="K20" s="547"/>
    </row>
    <row r="21" spans="1:607" ht="15.75">
      <c r="B21" s="523" t="s">
        <v>580</v>
      </c>
      <c r="C21" s="537">
        <f>C19*0</f>
        <v>0</v>
      </c>
      <c r="D21" s="548">
        <f>D19*D20</f>
        <v>0</v>
      </c>
      <c r="E21" s="548">
        <f>E19*E20</f>
        <v>0</v>
      </c>
      <c r="F21" s="548">
        <f>F19*F20</f>
        <v>0</v>
      </c>
      <c r="G21" s="548">
        <f>G19*G20</f>
        <v>0</v>
      </c>
      <c r="H21" s="548">
        <f>H19*H20</f>
        <v>0</v>
      </c>
      <c r="I21" s="535"/>
      <c r="J21" s="525" t="s">
        <v>581</v>
      </c>
      <c r="K21" s="526"/>
    </row>
    <row r="22" spans="1:607" ht="15.75">
      <c r="B22" s="523" t="s">
        <v>582</v>
      </c>
      <c r="C22" s="537">
        <f t="shared" ref="C22:H22" si="1">+C19-C21-C28</f>
        <v>241000</v>
      </c>
      <c r="D22" s="548">
        <f t="shared" si="1"/>
        <v>0</v>
      </c>
      <c r="E22" s="548">
        <f t="shared" si="1"/>
        <v>0</v>
      </c>
      <c r="F22" s="548">
        <f t="shared" si="1"/>
        <v>0</v>
      </c>
      <c r="G22" s="548">
        <f t="shared" si="1"/>
        <v>-1</v>
      </c>
      <c r="H22" s="548">
        <f t="shared" si="1"/>
        <v>-1</v>
      </c>
      <c r="I22" s="535"/>
      <c r="J22" s="525" t="s">
        <v>583</v>
      </c>
      <c r="K22" s="526"/>
    </row>
    <row r="23" spans="1:607" ht="15.75">
      <c r="B23" s="523"/>
      <c r="C23" s="537"/>
      <c r="D23" s="548"/>
      <c r="E23" s="548"/>
      <c r="F23" s="548"/>
      <c r="G23" s="548"/>
      <c r="H23" s="548"/>
      <c r="I23" s="535"/>
      <c r="J23" s="525"/>
      <c r="K23" s="526"/>
    </row>
    <row r="24" spans="1:607" ht="15.75">
      <c r="B24" s="522" t="s">
        <v>584</v>
      </c>
      <c r="C24" s="538"/>
      <c r="D24" s="539"/>
      <c r="E24" s="539"/>
      <c r="F24" s="539"/>
      <c r="G24" s="539"/>
      <c r="H24" s="539"/>
      <c r="I24" s="535"/>
      <c r="K24" s="526"/>
    </row>
    <row r="25" spans="1:607" ht="15.75">
      <c r="B25" s="549" t="s">
        <v>585</v>
      </c>
      <c r="C25" s="550">
        <v>0</v>
      </c>
      <c r="D25" s="577">
        <v>4.4999999999999998E-2</v>
      </c>
      <c r="E25" s="577">
        <v>4.4999999999999998E-2</v>
      </c>
      <c r="F25" s="577">
        <v>4.4999999999999998E-2</v>
      </c>
      <c r="G25" s="577">
        <v>4.4999999999999998E-2</v>
      </c>
      <c r="H25" s="577">
        <v>4.4999999999999998E-2</v>
      </c>
      <c r="I25" s="551"/>
      <c r="J25" s="525" t="s">
        <v>586</v>
      </c>
      <c r="K25" s="526"/>
    </row>
    <row r="26" spans="1:607" ht="15.75">
      <c r="B26" s="549" t="s">
        <v>587</v>
      </c>
      <c r="C26" s="552">
        <v>360</v>
      </c>
      <c r="D26" s="553">
        <v>360</v>
      </c>
      <c r="E26" s="553">
        <v>360</v>
      </c>
      <c r="F26" s="553">
        <v>360</v>
      </c>
      <c r="G26" s="553">
        <f>C26</f>
        <v>360</v>
      </c>
      <c r="H26" s="553">
        <f>F26</f>
        <v>360</v>
      </c>
      <c r="I26" s="551"/>
      <c r="J26" s="525" t="s">
        <v>588</v>
      </c>
      <c r="K26" s="526"/>
    </row>
    <row r="27" spans="1:607" ht="15.75" hidden="1">
      <c r="B27" s="549"/>
      <c r="C27" s="552"/>
      <c r="D27" s="553"/>
      <c r="E27" s="553"/>
      <c r="F27" s="553"/>
      <c r="G27" s="553"/>
      <c r="H27" s="553"/>
      <c r="I27" s="551"/>
      <c r="J27" s="525"/>
      <c r="K27" s="526"/>
    </row>
    <row r="28" spans="1:607" ht="15.75" hidden="1">
      <c r="B28" s="554" t="s">
        <v>589</v>
      </c>
      <c r="C28" s="555">
        <v>0</v>
      </c>
      <c r="D28" s="556">
        <v>0</v>
      </c>
      <c r="E28" s="556">
        <v>0</v>
      </c>
      <c r="F28" s="556">
        <v>0</v>
      </c>
      <c r="G28" s="556">
        <v>1</v>
      </c>
      <c r="H28" s="556">
        <v>1</v>
      </c>
      <c r="I28" s="535"/>
      <c r="J28" s="525" t="s">
        <v>590</v>
      </c>
      <c r="K28" s="526"/>
    </row>
    <row r="29" spans="1:607" ht="15.75" hidden="1">
      <c r="B29" s="557" t="s">
        <v>591</v>
      </c>
      <c r="C29" s="558"/>
      <c r="D29" s="559"/>
      <c r="E29" s="559"/>
      <c r="F29" s="559"/>
      <c r="G29" s="559"/>
      <c r="H29" s="559"/>
      <c r="I29" s="535"/>
      <c r="J29" s="560"/>
      <c r="K29" s="526"/>
    </row>
    <row r="30" spans="1:607" ht="15.75" hidden="1">
      <c r="B30" s="561" t="s">
        <v>592</v>
      </c>
      <c r="C30" s="562">
        <v>0</v>
      </c>
      <c r="D30" s="563">
        <v>0</v>
      </c>
      <c r="E30" s="563">
        <v>0</v>
      </c>
      <c r="F30" s="563">
        <v>0</v>
      </c>
      <c r="G30" s="563">
        <v>1</v>
      </c>
      <c r="H30" s="563">
        <v>1</v>
      </c>
      <c r="I30" s="551"/>
      <c r="J30" s="525" t="s">
        <v>593</v>
      </c>
      <c r="K30" s="526"/>
    </row>
    <row r="31" spans="1:607" ht="15.75" hidden="1">
      <c r="B31" s="561" t="s">
        <v>594</v>
      </c>
      <c r="C31" s="564">
        <v>60</v>
      </c>
      <c r="D31" s="565">
        <v>60</v>
      </c>
      <c r="E31" s="565">
        <v>60</v>
      </c>
      <c r="F31" s="565">
        <v>60</v>
      </c>
      <c r="G31" s="565">
        <v>61</v>
      </c>
      <c r="H31" s="565">
        <v>61</v>
      </c>
      <c r="I31" s="551"/>
      <c r="J31" s="525" t="s">
        <v>590</v>
      </c>
      <c r="K31" s="526"/>
    </row>
    <row r="32" spans="1:607" ht="15.75">
      <c r="C32" s="527"/>
      <c r="D32" s="526"/>
      <c r="E32" s="526"/>
      <c r="F32" s="526"/>
      <c r="G32" s="526"/>
      <c r="H32" s="526"/>
      <c r="J32" s="526"/>
      <c r="K32" s="526"/>
      <c r="T32" s="535"/>
      <c r="U32" s="535"/>
      <c r="V32" s="539"/>
      <c r="W32" s="535"/>
      <c r="X32" s="523"/>
      <c r="Y32" s="539"/>
      <c r="Z32" s="539"/>
      <c r="AA32" s="539"/>
      <c r="AB32" s="535"/>
      <c r="AC32" s="535"/>
      <c r="AD32" s="539"/>
      <c r="AE32" s="535"/>
      <c r="AF32" s="523"/>
      <c r="AG32" s="539"/>
      <c r="AH32" s="539"/>
      <c r="AI32" s="539"/>
      <c r="AJ32" s="535"/>
      <c r="AK32" s="535"/>
      <c r="AL32" s="539"/>
      <c r="AM32" s="535"/>
      <c r="AN32" s="523"/>
      <c r="AO32" s="539"/>
      <c r="AP32" s="539"/>
      <c r="AQ32" s="539"/>
      <c r="AR32" s="535"/>
      <c r="AS32" s="535"/>
      <c r="AT32" s="539"/>
      <c r="AU32" s="535"/>
      <c r="AV32" s="523"/>
      <c r="AW32" s="539"/>
      <c r="AX32" s="539"/>
      <c r="AY32" s="539"/>
      <c r="AZ32" s="535"/>
      <c r="BA32" s="535"/>
      <c r="BB32" s="539"/>
      <c r="BC32" s="535"/>
      <c r="BD32" s="523"/>
      <c r="BE32" s="539"/>
      <c r="BF32" s="539"/>
      <c r="BG32" s="539"/>
      <c r="BH32" s="535"/>
      <c r="BI32" s="535"/>
      <c r="BJ32" s="539"/>
      <c r="BK32" s="535"/>
      <c r="BL32" s="523"/>
      <c r="BM32" s="539"/>
      <c r="BN32" s="539"/>
      <c r="BO32" s="539"/>
      <c r="BP32" s="535"/>
      <c r="BQ32" s="535"/>
      <c r="BR32" s="539"/>
      <c r="BS32" s="535"/>
      <c r="BT32" s="523"/>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c r="IT32" s="539"/>
      <c r="IU32" s="539"/>
      <c r="IV32" s="539"/>
      <c r="IW32" s="539"/>
      <c r="IX32" s="539"/>
      <c r="IY32" s="539"/>
      <c r="IZ32" s="539"/>
      <c r="JA32" s="539"/>
      <c r="JB32" s="539"/>
      <c r="JC32" s="539"/>
      <c r="JD32" s="539"/>
      <c r="JE32" s="539"/>
      <c r="JF32" s="539"/>
      <c r="JG32" s="539"/>
      <c r="JH32" s="539"/>
      <c r="JI32" s="539"/>
      <c r="JJ32" s="539"/>
      <c r="JK32" s="539"/>
      <c r="JL32" s="539"/>
      <c r="JM32" s="539"/>
      <c r="JN32" s="539"/>
      <c r="JO32" s="539"/>
      <c r="JP32" s="539"/>
      <c r="JQ32" s="539"/>
      <c r="JR32" s="539"/>
      <c r="JS32" s="539"/>
      <c r="JT32" s="539"/>
      <c r="JU32" s="539"/>
      <c r="JV32" s="539"/>
      <c r="JW32" s="539"/>
      <c r="JX32" s="539"/>
      <c r="JY32" s="539"/>
      <c r="JZ32" s="539"/>
      <c r="KA32" s="539"/>
      <c r="KB32" s="539"/>
      <c r="KC32" s="539"/>
      <c r="KD32" s="539"/>
      <c r="KE32" s="539"/>
      <c r="KF32" s="539"/>
      <c r="KG32" s="539"/>
      <c r="KH32" s="539"/>
      <c r="KI32" s="539"/>
      <c r="KJ32" s="539"/>
      <c r="KK32" s="539"/>
      <c r="KL32" s="539"/>
      <c r="KM32" s="539"/>
      <c r="KN32" s="539"/>
      <c r="KO32" s="539"/>
      <c r="KP32" s="539"/>
      <c r="KQ32" s="539"/>
      <c r="KR32" s="539"/>
      <c r="KS32" s="539"/>
      <c r="KT32" s="539"/>
      <c r="KU32" s="539"/>
      <c r="KV32" s="539"/>
      <c r="KW32" s="539"/>
      <c r="KX32" s="539"/>
      <c r="KY32" s="539"/>
      <c r="KZ32" s="539"/>
      <c r="LA32" s="539"/>
      <c r="LB32" s="539"/>
      <c r="LC32" s="539"/>
      <c r="LD32" s="539"/>
      <c r="LE32" s="539"/>
      <c r="LF32" s="539"/>
      <c r="LG32" s="539"/>
      <c r="LH32" s="539"/>
      <c r="LI32" s="539"/>
      <c r="LJ32" s="539"/>
      <c r="LK32" s="539"/>
      <c r="LL32" s="539"/>
      <c r="LM32" s="539"/>
      <c r="LN32" s="539"/>
      <c r="LO32" s="539"/>
      <c r="LP32" s="539"/>
      <c r="LQ32" s="539"/>
      <c r="LR32" s="539"/>
      <c r="LS32" s="539"/>
      <c r="LT32" s="539"/>
      <c r="LU32" s="539"/>
      <c r="LV32" s="539"/>
      <c r="LW32" s="539"/>
      <c r="LX32" s="539"/>
      <c r="LY32" s="539"/>
      <c r="LZ32" s="539"/>
      <c r="MA32" s="539"/>
      <c r="MB32" s="539"/>
      <c r="MC32" s="539"/>
      <c r="MD32" s="539"/>
      <c r="ME32" s="539"/>
      <c r="MF32" s="539"/>
      <c r="MG32" s="539"/>
      <c r="MH32" s="539"/>
      <c r="MI32" s="539"/>
      <c r="MJ32" s="539"/>
      <c r="MK32" s="539"/>
      <c r="ML32" s="539"/>
      <c r="MM32" s="539"/>
      <c r="MN32" s="539"/>
      <c r="MO32" s="539"/>
      <c r="MP32" s="539"/>
      <c r="MQ32" s="539"/>
      <c r="MR32" s="539"/>
      <c r="MS32" s="539"/>
      <c r="MT32" s="539"/>
      <c r="MU32" s="539"/>
      <c r="MV32" s="539"/>
      <c r="MW32" s="539"/>
      <c r="MX32" s="539"/>
      <c r="MY32" s="539"/>
      <c r="MZ32" s="539"/>
      <c r="NA32" s="539"/>
      <c r="NB32" s="539"/>
      <c r="NC32" s="539"/>
      <c r="ND32" s="539"/>
      <c r="NE32" s="539"/>
      <c r="NF32" s="539"/>
      <c r="NG32" s="539"/>
      <c r="NH32" s="539"/>
      <c r="NI32" s="539"/>
      <c r="NJ32" s="539"/>
      <c r="NK32" s="539"/>
      <c r="NL32" s="539"/>
      <c r="NM32" s="539"/>
      <c r="NN32" s="539"/>
      <c r="NO32" s="539"/>
      <c r="NP32" s="539"/>
      <c r="NQ32" s="539"/>
      <c r="NR32" s="539"/>
      <c r="NS32" s="539"/>
      <c r="NT32" s="539"/>
      <c r="NU32" s="539"/>
      <c r="NV32" s="539"/>
      <c r="NW32" s="539"/>
      <c r="NX32" s="539"/>
      <c r="NY32" s="539"/>
      <c r="NZ32" s="539"/>
      <c r="OA32" s="539"/>
      <c r="OB32" s="539"/>
      <c r="OC32" s="539"/>
      <c r="OD32" s="539"/>
      <c r="OE32" s="539"/>
      <c r="OF32" s="539"/>
      <c r="OG32" s="539"/>
      <c r="OH32" s="539"/>
      <c r="OI32" s="539"/>
      <c r="OJ32" s="539"/>
      <c r="OK32" s="539"/>
      <c r="OL32" s="539"/>
      <c r="OM32" s="539"/>
      <c r="ON32" s="539"/>
      <c r="OO32" s="539"/>
      <c r="OP32" s="539"/>
      <c r="OQ32" s="539"/>
      <c r="OR32" s="539"/>
      <c r="OS32" s="539"/>
      <c r="OT32" s="539"/>
      <c r="OU32" s="539"/>
      <c r="OV32" s="539"/>
      <c r="OW32" s="539"/>
      <c r="OX32" s="539"/>
      <c r="OY32" s="539"/>
      <c r="OZ32" s="539"/>
      <c r="PA32" s="539"/>
      <c r="PB32" s="539"/>
      <c r="PC32" s="539"/>
      <c r="PD32" s="539"/>
      <c r="PE32" s="539"/>
      <c r="PF32" s="539"/>
      <c r="PG32" s="539"/>
      <c r="PH32" s="539"/>
      <c r="PI32" s="539"/>
      <c r="PJ32" s="539"/>
      <c r="PK32" s="539"/>
      <c r="PL32" s="539"/>
      <c r="PM32" s="539"/>
      <c r="PN32" s="539"/>
      <c r="PO32" s="539"/>
      <c r="PP32" s="539"/>
      <c r="PQ32" s="539"/>
      <c r="PR32" s="539"/>
      <c r="PS32" s="539"/>
      <c r="PT32" s="539"/>
      <c r="PU32" s="539"/>
      <c r="PV32" s="539"/>
      <c r="PW32" s="539"/>
      <c r="PX32" s="539"/>
      <c r="PY32" s="539"/>
      <c r="PZ32" s="539"/>
      <c r="QA32" s="539"/>
      <c r="QB32" s="539"/>
      <c r="QC32" s="539"/>
      <c r="QD32" s="539"/>
      <c r="QE32" s="539"/>
      <c r="QF32" s="539"/>
      <c r="QG32" s="539"/>
      <c r="QH32" s="539"/>
      <c r="QI32" s="539"/>
      <c r="QJ32" s="539"/>
      <c r="QK32" s="539"/>
      <c r="QL32" s="539"/>
      <c r="QM32" s="539"/>
      <c r="QN32" s="539"/>
      <c r="QO32" s="539"/>
      <c r="QP32" s="539"/>
      <c r="QQ32" s="539"/>
      <c r="QR32" s="539"/>
      <c r="QS32" s="539"/>
      <c r="QT32" s="539"/>
      <c r="QU32" s="539"/>
      <c r="QV32" s="539"/>
      <c r="QW32" s="539"/>
      <c r="QX32" s="539"/>
      <c r="QY32" s="539"/>
      <c r="QZ32" s="539"/>
      <c r="RA32" s="539"/>
      <c r="RB32" s="539"/>
      <c r="RC32" s="539"/>
      <c r="RD32" s="539"/>
      <c r="RE32" s="539"/>
      <c r="RF32" s="539"/>
      <c r="RG32" s="539"/>
      <c r="RH32" s="539"/>
      <c r="RI32" s="539"/>
      <c r="RJ32" s="539"/>
      <c r="RK32" s="539"/>
      <c r="RL32" s="539"/>
      <c r="RM32" s="539"/>
      <c r="RN32" s="539"/>
      <c r="RO32" s="539"/>
      <c r="RP32" s="539"/>
      <c r="RQ32" s="539"/>
      <c r="RR32" s="539"/>
      <c r="RS32" s="539"/>
      <c r="RT32" s="539"/>
      <c r="RU32" s="539"/>
      <c r="RV32" s="539"/>
      <c r="RW32" s="539"/>
      <c r="RX32" s="539"/>
      <c r="RY32" s="539"/>
      <c r="RZ32" s="539"/>
      <c r="SA32" s="539"/>
      <c r="SB32" s="539"/>
      <c r="SC32" s="539"/>
      <c r="SD32" s="539"/>
      <c r="SE32" s="539"/>
      <c r="SF32" s="539"/>
      <c r="SG32" s="539"/>
      <c r="SH32" s="539"/>
      <c r="SI32" s="539"/>
      <c r="SJ32" s="539"/>
      <c r="SK32" s="539"/>
      <c r="SL32" s="539"/>
      <c r="SM32" s="539"/>
      <c r="SN32" s="539"/>
      <c r="SO32" s="539"/>
      <c r="SP32" s="539"/>
      <c r="SQ32" s="539"/>
      <c r="SR32" s="539"/>
      <c r="SS32" s="539"/>
      <c r="ST32" s="539"/>
      <c r="SU32" s="539"/>
      <c r="SV32" s="539"/>
      <c r="SW32" s="539"/>
      <c r="SX32" s="539"/>
      <c r="SY32" s="539"/>
      <c r="SZ32" s="539"/>
      <c r="TA32" s="539"/>
      <c r="TB32" s="539"/>
      <c r="TC32" s="539"/>
      <c r="TD32" s="539"/>
      <c r="TE32" s="539"/>
      <c r="TF32" s="539"/>
      <c r="TG32" s="539"/>
      <c r="TH32" s="539"/>
      <c r="TI32" s="539"/>
      <c r="TJ32" s="539"/>
      <c r="TK32" s="539"/>
      <c r="TL32" s="539"/>
      <c r="TM32" s="539"/>
      <c r="TN32" s="539"/>
      <c r="TO32" s="539"/>
      <c r="TP32" s="539"/>
      <c r="TQ32" s="539"/>
      <c r="TR32" s="539"/>
      <c r="TS32" s="539"/>
      <c r="TT32" s="539"/>
      <c r="TU32" s="539"/>
      <c r="TV32" s="539"/>
      <c r="TW32" s="539"/>
      <c r="TX32" s="539"/>
      <c r="TY32" s="539"/>
      <c r="TZ32" s="539"/>
      <c r="UA32" s="539"/>
      <c r="UB32" s="539"/>
      <c r="UC32" s="539"/>
      <c r="UD32" s="539"/>
      <c r="UE32" s="539"/>
      <c r="UF32" s="539"/>
      <c r="UG32" s="539"/>
      <c r="UH32" s="539"/>
      <c r="UI32" s="539"/>
      <c r="UJ32" s="539"/>
      <c r="UK32" s="539"/>
      <c r="UL32" s="539"/>
      <c r="UM32" s="539"/>
      <c r="UN32" s="539"/>
      <c r="UO32" s="539"/>
      <c r="UP32" s="539"/>
      <c r="UQ32" s="539"/>
      <c r="UR32" s="539"/>
      <c r="US32" s="539"/>
      <c r="UT32" s="539"/>
      <c r="UU32" s="539"/>
      <c r="UV32" s="539"/>
      <c r="UW32" s="539"/>
      <c r="UX32" s="539"/>
      <c r="UY32" s="539"/>
      <c r="UZ32" s="539"/>
      <c r="VA32" s="539"/>
      <c r="VB32" s="539"/>
      <c r="VC32" s="539"/>
      <c r="VD32" s="539"/>
      <c r="VE32" s="539"/>
      <c r="VF32" s="539"/>
      <c r="VG32" s="539"/>
      <c r="VH32" s="539"/>
      <c r="VI32" s="539"/>
      <c r="VJ32" s="539"/>
      <c r="VK32" s="539"/>
      <c r="VL32" s="539"/>
      <c r="VM32" s="539"/>
      <c r="VN32" s="539"/>
      <c r="VO32" s="539"/>
      <c r="VP32" s="539"/>
      <c r="VQ32" s="539"/>
      <c r="VR32" s="539"/>
      <c r="VS32" s="539"/>
      <c r="VT32" s="539"/>
      <c r="VU32" s="539"/>
      <c r="VV32" s="539"/>
      <c r="VW32" s="539"/>
      <c r="VX32" s="539"/>
      <c r="VY32" s="539"/>
      <c r="VZ32" s="539"/>
      <c r="WA32" s="539"/>
      <c r="WB32" s="539"/>
      <c r="WC32" s="539"/>
      <c r="WD32" s="539"/>
      <c r="WE32" s="539"/>
      <c r="WF32" s="539"/>
      <c r="WG32" s="539"/>
      <c r="WH32" s="539"/>
      <c r="WI32" s="539"/>
    </row>
    <row r="33" spans="1:607" ht="15.75">
      <c r="B33" s="522" t="s">
        <v>595</v>
      </c>
      <c r="C33" s="538"/>
      <c r="D33" s="539"/>
      <c r="E33" s="539"/>
      <c r="F33" s="539"/>
      <c r="G33" s="539"/>
      <c r="H33" s="539"/>
      <c r="I33" s="535"/>
      <c r="J33" s="566"/>
      <c r="K33" s="526"/>
    </row>
    <row r="34" spans="1:607" ht="15.75">
      <c r="B34" s="549" t="s">
        <v>596</v>
      </c>
      <c r="C34" s="552">
        <f t="shared" ref="C34:H34" si="2">-PMT(C25/12, C26,C22,0)</f>
        <v>669.44444444444446</v>
      </c>
      <c r="D34" s="553">
        <f t="shared" si="2"/>
        <v>0</v>
      </c>
      <c r="E34" s="553">
        <f t="shared" si="2"/>
        <v>0</v>
      </c>
      <c r="F34" s="553">
        <f t="shared" si="2"/>
        <v>0</v>
      </c>
      <c r="G34" s="553">
        <f t="shared" si="2"/>
        <v>-5.0668530982588061E-3</v>
      </c>
      <c r="H34" s="553">
        <f t="shared" si="2"/>
        <v>-5.0668530982588061E-3</v>
      </c>
      <c r="J34" s="526" t="s">
        <v>597</v>
      </c>
      <c r="K34" s="526"/>
    </row>
    <row r="35" spans="1:607" ht="15.75">
      <c r="B35" s="523" t="s">
        <v>598</v>
      </c>
      <c r="C35" s="538">
        <f>C19*0.0132/12</f>
        <v>265.09999999999997</v>
      </c>
      <c r="D35" s="539">
        <f>D19*0.014/12</f>
        <v>0</v>
      </c>
      <c r="E35" s="539">
        <f>E19*0.014/12</f>
        <v>0</v>
      </c>
      <c r="F35" s="539">
        <f>F19*0.014/12</f>
        <v>0</v>
      </c>
      <c r="G35" s="539">
        <f>G19*0.014/12</f>
        <v>0</v>
      </c>
      <c r="H35" s="539">
        <f>H19*0.014/12</f>
        <v>0</v>
      </c>
      <c r="I35" s="535"/>
      <c r="J35" s="525" t="s">
        <v>599</v>
      </c>
      <c r="K35" s="526"/>
      <c r="R35" s="539"/>
      <c r="S35" s="539"/>
      <c r="T35" s="535"/>
      <c r="U35" s="535"/>
      <c r="V35" s="539"/>
      <c r="W35" s="539"/>
      <c r="X35" s="523"/>
      <c r="Y35" s="539"/>
      <c r="Z35" s="539"/>
      <c r="AA35" s="539"/>
      <c r="AB35" s="535"/>
      <c r="AC35" s="535"/>
      <c r="AD35" s="539"/>
      <c r="AE35" s="539"/>
      <c r="AF35" s="523"/>
      <c r="AG35" s="539"/>
      <c r="AH35" s="539"/>
      <c r="AI35" s="539"/>
      <c r="AJ35" s="535"/>
      <c r="AK35" s="535"/>
      <c r="AL35" s="539"/>
      <c r="AM35" s="539"/>
      <c r="AN35" s="523"/>
      <c r="AO35" s="539"/>
      <c r="AP35" s="539"/>
      <c r="AQ35" s="539"/>
      <c r="AR35" s="535"/>
      <c r="AS35" s="535"/>
      <c r="AT35" s="539"/>
      <c r="AU35" s="539"/>
      <c r="AV35" s="523"/>
      <c r="AW35" s="539"/>
      <c r="AX35" s="539"/>
      <c r="AY35" s="539"/>
      <c r="AZ35" s="535"/>
      <c r="BA35" s="535"/>
      <c r="BB35" s="539"/>
      <c r="BC35" s="539"/>
      <c r="BD35" s="523"/>
      <c r="BE35" s="539"/>
      <c r="BF35" s="539"/>
      <c r="BG35" s="539"/>
      <c r="BH35" s="535"/>
      <c r="BI35" s="535"/>
      <c r="BJ35" s="539"/>
      <c r="BK35" s="539"/>
      <c r="BL35" s="523"/>
      <c r="BM35" s="539"/>
      <c r="BN35" s="539"/>
      <c r="BO35" s="539"/>
      <c r="BP35" s="535"/>
      <c r="BQ35" s="535"/>
      <c r="BR35" s="539"/>
      <c r="BS35" s="539"/>
      <c r="BT35" s="523"/>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c r="IT35" s="539"/>
      <c r="IU35" s="539"/>
      <c r="IV35" s="539"/>
      <c r="IW35" s="539"/>
      <c r="IX35" s="539"/>
      <c r="IY35" s="539"/>
      <c r="IZ35" s="539"/>
      <c r="JA35" s="539"/>
      <c r="JB35" s="539"/>
      <c r="JC35" s="539"/>
      <c r="JD35" s="539"/>
      <c r="JE35" s="539"/>
      <c r="JF35" s="539"/>
      <c r="JG35" s="539"/>
      <c r="JH35" s="539"/>
      <c r="JI35" s="539"/>
      <c r="JJ35" s="539"/>
      <c r="JK35" s="539"/>
      <c r="JL35" s="539"/>
      <c r="JM35" s="539"/>
      <c r="JN35" s="539"/>
      <c r="JO35" s="539"/>
      <c r="JP35" s="539"/>
      <c r="JQ35" s="539"/>
      <c r="JR35" s="539"/>
      <c r="JS35" s="539"/>
      <c r="JT35" s="539"/>
      <c r="JU35" s="539"/>
      <c r="JV35" s="539"/>
      <c r="JW35" s="539"/>
      <c r="JX35" s="539"/>
      <c r="JY35" s="539"/>
      <c r="JZ35" s="539"/>
      <c r="KA35" s="539"/>
      <c r="KB35" s="539"/>
      <c r="KC35" s="539"/>
      <c r="KD35" s="539"/>
      <c r="KE35" s="539"/>
      <c r="KF35" s="539"/>
      <c r="KG35" s="539"/>
      <c r="KH35" s="539"/>
      <c r="KI35" s="539"/>
      <c r="KJ35" s="539"/>
      <c r="KK35" s="539"/>
      <c r="KL35" s="539"/>
      <c r="KM35" s="539"/>
      <c r="KN35" s="539"/>
      <c r="KO35" s="539"/>
      <c r="KP35" s="539"/>
      <c r="KQ35" s="539"/>
      <c r="KR35" s="539"/>
      <c r="KS35" s="539"/>
      <c r="KT35" s="539"/>
      <c r="KU35" s="539"/>
      <c r="KV35" s="539"/>
      <c r="KW35" s="539"/>
      <c r="KX35" s="539"/>
      <c r="KY35" s="539"/>
      <c r="KZ35" s="539"/>
      <c r="LA35" s="539"/>
      <c r="LB35" s="539"/>
      <c r="LC35" s="539"/>
      <c r="LD35" s="539"/>
      <c r="LE35" s="539"/>
      <c r="LF35" s="539"/>
      <c r="LG35" s="539"/>
      <c r="LH35" s="539"/>
      <c r="LI35" s="539"/>
      <c r="LJ35" s="539"/>
      <c r="LK35" s="539"/>
      <c r="LL35" s="539"/>
      <c r="LM35" s="539"/>
      <c r="LN35" s="539"/>
      <c r="LO35" s="539"/>
      <c r="LP35" s="539"/>
      <c r="LQ35" s="539"/>
      <c r="LR35" s="539"/>
      <c r="LS35" s="539"/>
      <c r="LT35" s="539"/>
      <c r="LU35" s="539"/>
      <c r="LV35" s="539"/>
      <c r="LW35" s="539"/>
      <c r="LX35" s="539"/>
      <c r="LY35" s="539"/>
      <c r="LZ35" s="539"/>
      <c r="MA35" s="539"/>
      <c r="MB35" s="539"/>
      <c r="MC35" s="539"/>
      <c r="MD35" s="539"/>
      <c r="ME35" s="539"/>
      <c r="MF35" s="539"/>
      <c r="MG35" s="539"/>
      <c r="MH35" s="539"/>
      <c r="MI35" s="539"/>
      <c r="MJ35" s="539"/>
      <c r="MK35" s="539"/>
      <c r="ML35" s="539"/>
      <c r="MM35" s="539"/>
      <c r="MN35" s="539"/>
      <c r="MO35" s="539"/>
      <c r="MP35" s="539"/>
      <c r="MQ35" s="539"/>
      <c r="MR35" s="539"/>
      <c r="MS35" s="539"/>
      <c r="MT35" s="539"/>
      <c r="MU35" s="539"/>
      <c r="MV35" s="539"/>
      <c r="MW35" s="539"/>
      <c r="MX35" s="539"/>
      <c r="MY35" s="539"/>
      <c r="MZ35" s="539"/>
      <c r="NA35" s="539"/>
      <c r="NB35" s="539"/>
      <c r="NC35" s="539"/>
      <c r="ND35" s="539"/>
      <c r="NE35" s="539"/>
      <c r="NF35" s="539"/>
      <c r="NG35" s="539"/>
      <c r="NH35" s="539"/>
      <c r="NI35" s="539"/>
      <c r="NJ35" s="539"/>
      <c r="NK35" s="539"/>
      <c r="NL35" s="539"/>
      <c r="NM35" s="539"/>
      <c r="NN35" s="539"/>
      <c r="NO35" s="539"/>
      <c r="NP35" s="539"/>
      <c r="NQ35" s="539"/>
      <c r="NR35" s="539"/>
      <c r="NS35" s="539"/>
      <c r="NT35" s="539"/>
      <c r="NU35" s="539"/>
      <c r="NV35" s="539"/>
      <c r="NW35" s="539"/>
      <c r="NX35" s="539"/>
      <c r="NY35" s="539"/>
      <c r="NZ35" s="539"/>
      <c r="OA35" s="539"/>
      <c r="OB35" s="539"/>
      <c r="OC35" s="539"/>
      <c r="OD35" s="539"/>
      <c r="OE35" s="539"/>
      <c r="OF35" s="539"/>
      <c r="OG35" s="539"/>
      <c r="OH35" s="539"/>
      <c r="OI35" s="539"/>
      <c r="OJ35" s="539"/>
      <c r="OK35" s="539"/>
      <c r="OL35" s="539"/>
      <c r="OM35" s="539"/>
      <c r="ON35" s="539"/>
      <c r="OO35" s="539"/>
      <c r="OP35" s="539"/>
      <c r="OQ35" s="539"/>
      <c r="OR35" s="539"/>
      <c r="OS35" s="539"/>
      <c r="OT35" s="539"/>
      <c r="OU35" s="539"/>
      <c r="OV35" s="539"/>
      <c r="OW35" s="539"/>
      <c r="OX35" s="539"/>
      <c r="OY35" s="539"/>
      <c r="OZ35" s="539"/>
      <c r="PA35" s="539"/>
      <c r="PB35" s="539"/>
      <c r="PC35" s="539"/>
      <c r="PD35" s="539"/>
      <c r="PE35" s="539"/>
      <c r="PF35" s="539"/>
      <c r="PG35" s="539"/>
      <c r="PH35" s="539"/>
      <c r="PI35" s="539"/>
      <c r="PJ35" s="539"/>
      <c r="PK35" s="539"/>
      <c r="PL35" s="539"/>
      <c r="PM35" s="539"/>
      <c r="PN35" s="539"/>
      <c r="PO35" s="539"/>
      <c r="PP35" s="539"/>
      <c r="PQ35" s="539"/>
      <c r="PR35" s="539"/>
      <c r="PS35" s="539"/>
      <c r="PT35" s="539"/>
      <c r="PU35" s="539"/>
      <c r="PV35" s="539"/>
      <c r="PW35" s="539"/>
      <c r="PX35" s="539"/>
      <c r="PY35" s="539"/>
      <c r="PZ35" s="539"/>
      <c r="QA35" s="539"/>
      <c r="QB35" s="539"/>
      <c r="QC35" s="539"/>
      <c r="QD35" s="539"/>
      <c r="QE35" s="539"/>
      <c r="QF35" s="539"/>
      <c r="QG35" s="539"/>
      <c r="QH35" s="539"/>
      <c r="QI35" s="539"/>
      <c r="QJ35" s="539"/>
      <c r="QK35" s="539"/>
      <c r="QL35" s="539"/>
      <c r="QM35" s="539"/>
      <c r="QN35" s="539"/>
      <c r="QO35" s="539"/>
      <c r="QP35" s="539"/>
      <c r="QQ35" s="539"/>
      <c r="QR35" s="539"/>
      <c r="QS35" s="539"/>
      <c r="QT35" s="539"/>
      <c r="QU35" s="539"/>
      <c r="QV35" s="539"/>
      <c r="QW35" s="539"/>
      <c r="QX35" s="539"/>
      <c r="QY35" s="539"/>
      <c r="QZ35" s="539"/>
      <c r="RA35" s="539"/>
      <c r="RB35" s="539"/>
      <c r="RC35" s="539"/>
      <c r="RD35" s="539"/>
      <c r="RE35" s="539"/>
      <c r="RF35" s="539"/>
      <c r="RG35" s="539"/>
      <c r="RH35" s="539"/>
      <c r="RI35" s="539"/>
      <c r="RJ35" s="539"/>
      <c r="RK35" s="539"/>
      <c r="RL35" s="539"/>
      <c r="RM35" s="539"/>
      <c r="RN35" s="539"/>
      <c r="RO35" s="539"/>
      <c r="RP35" s="539"/>
      <c r="RQ35" s="539"/>
      <c r="RR35" s="539"/>
      <c r="RS35" s="539"/>
      <c r="RT35" s="539"/>
      <c r="RU35" s="539"/>
      <c r="RV35" s="539"/>
      <c r="RW35" s="539"/>
      <c r="RX35" s="539"/>
      <c r="RY35" s="539"/>
      <c r="RZ35" s="539"/>
      <c r="SA35" s="539"/>
      <c r="SB35" s="539"/>
      <c r="SC35" s="539"/>
      <c r="SD35" s="539"/>
      <c r="SE35" s="539"/>
      <c r="SF35" s="539"/>
      <c r="SG35" s="539"/>
      <c r="SH35" s="539"/>
      <c r="SI35" s="539"/>
      <c r="SJ35" s="539"/>
      <c r="SK35" s="539"/>
      <c r="SL35" s="539"/>
      <c r="SM35" s="539"/>
      <c r="SN35" s="539"/>
      <c r="SO35" s="539"/>
      <c r="SP35" s="539"/>
      <c r="SQ35" s="539"/>
      <c r="SR35" s="539"/>
      <c r="SS35" s="539"/>
      <c r="ST35" s="539"/>
      <c r="SU35" s="539"/>
      <c r="SV35" s="539"/>
      <c r="SW35" s="539"/>
      <c r="SX35" s="539"/>
      <c r="SY35" s="539"/>
      <c r="SZ35" s="539"/>
      <c r="TA35" s="539"/>
      <c r="TB35" s="539"/>
      <c r="TC35" s="539"/>
      <c r="TD35" s="539"/>
      <c r="TE35" s="539"/>
      <c r="TF35" s="539"/>
      <c r="TG35" s="539"/>
      <c r="TH35" s="539"/>
      <c r="TI35" s="539"/>
      <c r="TJ35" s="539"/>
      <c r="TK35" s="539"/>
      <c r="TL35" s="539"/>
      <c r="TM35" s="539"/>
      <c r="TN35" s="539"/>
      <c r="TO35" s="539"/>
      <c r="TP35" s="539"/>
      <c r="TQ35" s="539"/>
      <c r="TR35" s="539"/>
      <c r="TS35" s="539"/>
      <c r="TT35" s="539"/>
      <c r="TU35" s="539"/>
      <c r="TV35" s="539"/>
      <c r="TW35" s="539"/>
      <c r="TX35" s="539"/>
      <c r="TY35" s="539"/>
      <c r="TZ35" s="539"/>
      <c r="UA35" s="539"/>
      <c r="UB35" s="539"/>
      <c r="UC35" s="539"/>
      <c r="UD35" s="539"/>
      <c r="UE35" s="539"/>
      <c r="UF35" s="539"/>
      <c r="UG35" s="539"/>
      <c r="UH35" s="539"/>
      <c r="UI35" s="539"/>
      <c r="UJ35" s="539"/>
      <c r="UK35" s="539"/>
      <c r="UL35" s="539"/>
      <c r="UM35" s="539"/>
      <c r="UN35" s="539"/>
      <c r="UO35" s="539"/>
      <c r="UP35" s="539"/>
      <c r="UQ35" s="539"/>
      <c r="UR35" s="539"/>
      <c r="US35" s="539"/>
      <c r="UT35" s="539"/>
      <c r="UU35" s="539"/>
      <c r="UV35" s="539"/>
      <c r="UW35" s="539"/>
      <c r="UX35" s="539"/>
      <c r="UY35" s="539"/>
      <c r="UZ35" s="539"/>
      <c r="VA35" s="539"/>
      <c r="VB35" s="539"/>
      <c r="VC35" s="539"/>
      <c r="VD35" s="539"/>
      <c r="VE35" s="539"/>
      <c r="VF35" s="539"/>
      <c r="VG35" s="539"/>
      <c r="VH35" s="539"/>
      <c r="VI35" s="539"/>
      <c r="VJ35" s="539"/>
      <c r="VK35" s="539"/>
      <c r="VL35" s="539"/>
      <c r="VM35" s="539"/>
      <c r="VN35" s="539"/>
      <c r="VO35" s="539"/>
      <c r="VP35" s="539"/>
      <c r="VQ35" s="539"/>
      <c r="VR35" s="539"/>
      <c r="VS35" s="539"/>
      <c r="VT35" s="539"/>
      <c r="VU35" s="539"/>
      <c r="VV35" s="539"/>
      <c r="VW35" s="539"/>
      <c r="VX35" s="539"/>
      <c r="VY35" s="539"/>
      <c r="VZ35" s="539"/>
      <c r="WA35" s="539"/>
      <c r="WB35" s="539"/>
      <c r="WC35" s="539"/>
      <c r="WD35" s="539"/>
      <c r="WE35" s="539"/>
      <c r="WF35" s="539"/>
      <c r="WG35" s="539"/>
      <c r="WH35" s="539"/>
      <c r="WI35" s="539"/>
    </row>
    <row r="36" spans="1:607" ht="15.75">
      <c r="B36" s="523" t="s">
        <v>600</v>
      </c>
      <c r="C36" s="538"/>
      <c r="D36" s="539">
        <f>1212/12</f>
        <v>101</v>
      </c>
      <c r="E36" s="539">
        <f>1212/12</f>
        <v>101</v>
      </c>
      <c r="F36" s="539">
        <f>1212/12</f>
        <v>101</v>
      </c>
      <c r="G36" s="539">
        <f>1212/12</f>
        <v>101</v>
      </c>
      <c r="H36" s="539">
        <f>1212/12</f>
        <v>101</v>
      </c>
      <c r="I36" s="535"/>
      <c r="J36" s="525" t="s">
        <v>601</v>
      </c>
      <c r="K36" s="526"/>
      <c r="R36" s="539"/>
      <c r="S36" s="539"/>
      <c r="T36" s="535"/>
      <c r="U36" s="535"/>
      <c r="V36" s="539"/>
      <c r="W36" s="539"/>
      <c r="X36" s="523"/>
      <c r="Y36" s="539"/>
      <c r="Z36" s="539"/>
      <c r="AA36" s="539"/>
      <c r="AB36" s="535"/>
      <c r="AC36" s="535"/>
      <c r="AD36" s="539"/>
      <c r="AE36" s="539"/>
      <c r="AF36" s="523"/>
      <c r="AG36" s="539"/>
      <c r="AH36" s="539"/>
      <c r="AI36" s="539"/>
      <c r="AJ36" s="535"/>
      <c r="AK36" s="535"/>
      <c r="AL36" s="539"/>
      <c r="AM36" s="539"/>
      <c r="AN36" s="523"/>
      <c r="AO36" s="539"/>
      <c r="AP36" s="539"/>
      <c r="AQ36" s="539"/>
      <c r="AR36" s="535"/>
      <c r="AS36" s="535"/>
      <c r="AT36" s="539"/>
      <c r="AU36" s="539"/>
      <c r="AV36" s="523"/>
      <c r="AW36" s="539"/>
      <c r="AX36" s="539"/>
      <c r="AY36" s="539"/>
      <c r="AZ36" s="535"/>
      <c r="BA36" s="535"/>
      <c r="BB36" s="539"/>
      <c r="BC36" s="539"/>
      <c r="BD36" s="523"/>
      <c r="BE36" s="539"/>
      <c r="BF36" s="539"/>
      <c r="BG36" s="539"/>
      <c r="BH36" s="535"/>
      <c r="BI36" s="535"/>
      <c r="BJ36" s="539"/>
      <c r="BK36" s="539"/>
      <c r="BL36" s="523"/>
      <c r="BM36" s="539"/>
      <c r="BN36" s="539"/>
      <c r="BO36" s="539"/>
      <c r="BP36" s="535"/>
      <c r="BQ36" s="535"/>
      <c r="BR36" s="539"/>
      <c r="BS36" s="539"/>
      <c r="BT36" s="523"/>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c r="IT36" s="539"/>
      <c r="IU36" s="539"/>
      <c r="IV36" s="539"/>
      <c r="IW36" s="539"/>
      <c r="IX36" s="539"/>
      <c r="IY36" s="539"/>
      <c r="IZ36" s="539"/>
      <c r="JA36" s="539"/>
      <c r="JB36" s="539"/>
      <c r="JC36" s="539"/>
      <c r="JD36" s="539"/>
      <c r="JE36" s="539"/>
      <c r="JF36" s="539"/>
      <c r="JG36" s="539"/>
      <c r="JH36" s="539"/>
      <c r="JI36" s="539"/>
      <c r="JJ36" s="539"/>
      <c r="JK36" s="539"/>
      <c r="JL36" s="539"/>
      <c r="JM36" s="539"/>
      <c r="JN36" s="539"/>
      <c r="JO36" s="539"/>
      <c r="JP36" s="539"/>
      <c r="JQ36" s="539"/>
      <c r="JR36" s="539"/>
      <c r="JS36" s="539"/>
      <c r="JT36" s="539"/>
      <c r="JU36" s="539"/>
      <c r="JV36" s="539"/>
      <c r="JW36" s="539"/>
      <c r="JX36" s="539"/>
      <c r="JY36" s="539"/>
      <c r="JZ36" s="539"/>
      <c r="KA36" s="539"/>
      <c r="KB36" s="539"/>
      <c r="KC36" s="539"/>
      <c r="KD36" s="539"/>
      <c r="KE36" s="539"/>
      <c r="KF36" s="539"/>
      <c r="KG36" s="539"/>
      <c r="KH36" s="539"/>
      <c r="KI36" s="539"/>
      <c r="KJ36" s="539"/>
      <c r="KK36" s="539"/>
      <c r="KL36" s="539"/>
      <c r="KM36" s="539"/>
      <c r="KN36" s="539"/>
      <c r="KO36" s="539"/>
      <c r="KP36" s="539"/>
      <c r="KQ36" s="539"/>
      <c r="KR36" s="539"/>
      <c r="KS36" s="539"/>
      <c r="KT36" s="539"/>
      <c r="KU36" s="539"/>
      <c r="KV36" s="539"/>
      <c r="KW36" s="539"/>
      <c r="KX36" s="539"/>
      <c r="KY36" s="539"/>
      <c r="KZ36" s="539"/>
      <c r="LA36" s="539"/>
      <c r="LB36" s="539"/>
      <c r="LC36" s="539"/>
      <c r="LD36" s="539"/>
      <c r="LE36" s="539"/>
      <c r="LF36" s="539"/>
      <c r="LG36" s="539"/>
      <c r="LH36" s="539"/>
      <c r="LI36" s="539"/>
      <c r="LJ36" s="539"/>
      <c r="LK36" s="539"/>
      <c r="LL36" s="539"/>
      <c r="LM36" s="539"/>
      <c r="LN36" s="539"/>
      <c r="LO36" s="539"/>
      <c r="LP36" s="539"/>
      <c r="LQ36" s="539"/>
      <c r="LR36" s="539"/>
      <c r="LS36" s="539"/>
      <c r="LT36" s="539"/>
      <c r="LU36" s="539"/>
      <c r="LV36" s="539"/>
      <c r="LW36" s="539"/>
      <c r="LX36" s="539"/>
      <c r="LY36" s="539"/>
      <c r="LZ36" s="539"/>
      <c r="MA36" s="539"/>
      <c r="MB36" s="539"/>
      <c r="MC36" s="539"/>
      <c r="MD36" s="539"/>
      <c r="ME36" s="539"/>
      <c r="MF36" s="539"/>
      <c r="MG36" s="539"/>
      <c r="MH36" s="539"/>
      <c r="MI36" s="539"/>
      <c r="MJ36" s="539"/>
      <c r="MK36" s="539"/>
      <c r="ML36" s="539"/>
      <c r="MM36" s="539"/>
      <c r="MN36" s="539"/>
      <c r="MO36" s="539"/>
      <c r="MP36" s="539"/>
      <c r="MQ36" s="539"/>
      <c r="MR36" s="539"/>
      <c r="MS36" s="539"/>
      <c r="MT36" s="539"/>
      <c r="MU36" s="539"/>
      <c r="MV36" s="539"/>
      <c r="MW36" s="539"/>
      <c r="MX36" s="539"/>
      <c r="MY36" s="539"/>
      <c r="MZ36" s="539"/>
      <c r="NA36" s="539"/>
      <c r="NB36" s="539"/>
      <c r="NC36" s="539"/>
      <c r="ND36" s="539"/>
      <c r="NE36" s="539"/>
      <c r="NF36" s="539"/>
      <c r="NG36" s="539"/>
      <c r="NH36" s="539"/>
      <c r="NI36" s="539"/>
      <c r="NJ36" s="539"/>
      <c r="NK36" s="539"/>
      <c r="NL36" s="539"/>
      <c r="NM36" s="539"/>
      <c r="NN36" s="539"/>
      <c r="NO36" s="539"/>
      <c r="NP36" s="539"/>
      <c r="NQ36" s="539"/>
      <c r="NR36" s="539"/>
      <c r="NS36" s="539"/>
      <c r="NT36" s="539"/>
      <c r="NU36" s="539"/>
      <c r="NV36" s="539"/>
      <c r="NW36" s="539"/>
      <c r="NX36" s="539"/>
      <c r="NY36" s="539"/>
      <c r="NZ36" s="539"/>
      <c r="OA36" s="539"/>
      <c r="OB36" s="539"/>
      <c r="OC36" s="539"/>
      <c r="OD36" s="539"/>
      <c r="OE36" s="539"/>
      <c r="OF36" s="539"/>
      <c r="OG36" s="539"/>
      <c r="OH36" s="539"/>
      <c r="OI36" s="539"/>
      <c r="OJ36" s="539"/>
      <c r="OK36" s="539"/>
      <c r="OL36" s="539"/>
      <c r="OM36" s="539"/>
      <c r="ON36" s="539"/>
      <c r="OO36" s="539"/>
      <c r="OP36" s="539"/>
      <c r="OQ36" s="539"/>
      <c r="OR36" s="539"/>
      <c r="OS36" s="539"/>
      <c r="OT36" s="539"/>
      <c r="OU36" s="539"/>
      <c r="OV36" s="539"/>
      <c r="OW36" s="539"/>
      <c r="OX36" s="539"/>
      <c r="OY36" s="539"/>
      <c r="OZ36" s="539"/>
      <c r="PA36" s="539"/>
      <c r="PB36" s="539"/>
      <c r="PC36" s="539"/>
      <c r="PD36" s="539"/>
      <c r="PE36" s="539"/>
      <c r="PF36" s="539"/>
      <c r="PG36" s="539"/>
      <c r="PH36" s="539"/>
      <c r="PI36" s="539"/>
      <c r="PJ36" s="539"/>
      <c r="PK36" s="539"/>
      <c r="PL36" s="539"/>
      <c r="PM36" s="539"/>
      <c r="PN36" s="539"/>
      <c r="PO36" s="539"/>
      <c r="PP36" s="539"/>
      <c r="PQ36" s="539"/>
      <c r="PR36" s="539"/>
      <c r="PS36" s="539"/>
      <c r="PT36" s="539"/>
      <c r="PU36" s="539"/>
      <c r="PV36" s="539"/>
      <c r="PW36" s="539"/>
      <c r="PX36" s="539"/>
      <c r="PY36" s="539"/>
      <c r="PZ36" s="539"/>
      <c r="QA36" s="539"/>
      <c r="QB36" s="539"/>
      <c r="QC36" s="539"/>
      <c r="QD36" s="539"/>
      <c r="QE36" s="539"/>
      <c r="QF36" s="539"/>
      <c r="QG36" s="539"/>
      <c r="QH36" s="539"/>
      <c r="QI36" s="539"/>
      <c r="QJ36" s="539"/>
      <c r="QK36" s="539"/>
      <c r="QL36" s="539"/>
      <c r="QM36" s="539"/>
      <c r="QN36" s="539"/>
      <c r="QO36" s="539"/>
      <c r="QP36" s="539"/>
      <c r="QQ36" s="539"/>
      <c r="QR36" s="539"/>
      <c r="QS36" s="539"/>
      <c r="QT36" s="539"/>
      <c r="QU36" s="539"/>
      <c r="QV36" s="539"/>
      <c r="QW36" s="539"/>
      <c r="QX36" s="539"/>
      <c r="QY36" s="539"/>
      <c r="QZ36" s="539"/>
      <c r="RA36" s="539"/>
      <c r="RB36" s="539"/>
      <c r="RC36" s="539"/>
      <c r="RD36" s="539"/>
      <c r="RE36" s="539"/>
      <c r="RF36" s="539"/>
      <c r="RG36" s="539"/>
      <c r="RH36" s="539"/>
      <c r="RI36" s="539"/>
      <c r="RJ36" s="539"/>
      <c r="RK36" s="539"/>
      <c r="RL36" s="539"/>
      <c r="RM36" s="539"/>
      <c r="RN36" s="539"/>
      <c r="RO36" s="539"/>
      <c r="RP36" s="539"/>
      <c r="RQ36" s="539"/>
      <c r="RR36" s="539"/>
      <c r="RS36" s="539"/>
      <c r="RT36" s="539"/>
      <c r="RU36" s="539"/>
      <c r="RV36" s="539"/>
      <c r="RW36" s="539"/>
      <c r="RX36" s="539"/>
      <c r="RY36" s="539"/>
      <c r="RZ36" s="539"/>
      <c r="SA36" s="539"/>
      <c r="SB36" s="539"/>
      <c r="SC36" s="539"/>
      <c r="SD36" s="539"/>
      <c r="SE36" s="539"/>
      <c r="SF36" s="539"/>
      <c r="SG36" s="539"/>
      <c r="SH36" s="539"/>
      <c r="SI36" s="539"/>
      <c r="SJ36" s="539"/>
      <c r="SK36" s="539"/>
      <c r="SL36" s="539"/>
      <c r="SM36" s="539"/>
      <c r="SN36" s="539"/>
      <c r="SO36" s="539"/>
      <c r="SP36" s="539"/>
      <c r="SQ36" s="539"/>
      <c r="SR36" s="539"/>
      <c r="SS36" s="539"/>
      <c r="ST36" s="539"/>
      <c r="SU36" s="539"/>
      <c r="SV36" s="539"/>
      <c r="SW36" s="539"/>
      <c r="SX36" s="539"/>
      <c r="SY36" s="539"/>
      <c r="SZ36" s="539"/>
      <c r="TA36" s="539"/>
      <c r="TB36" s="539"/>
      <c r="TC36" s="539"/>
      <c r="TD36" s="539"/>
      <c r="TE36" s="539"/>
      <c r="TF36" s="539"/>
      <c r="TG36" s="539"/>
      <c r="TH36" s="539"/>
      <c r="TI36" s="539"/>
      <c r="TJ36" s="539"/>
      <c r="TK36" s="539"/>
      <c r="TL36" s="539"/>
      <c r="TM36" s="539"/>
      <c r="TN36" s="539"/>
      <c r="TO36" s="539"/>
      <c r="TP36" s="539"/>
      <c r="TQ36" s="539"/>
      <c r="TR36" s="539"/>
      <c r="TS36" s="539"/>
      <c r="TT36" s="539"/>
      <c r="TU36" s="539"/>
      <c r="TV36" s="539"/>
      <c r="TW36" s="539"/>
      <c r="TX36" s="539"/>
      <c r="TY36" s="539"/>
      <c r="TZ36" s="539"/>
      <c r="UA36" s="539"/>
      <c r="UB36" s="539"/>
      <c r="UC36" s="539"/>
      <c r="UD36" s="539"/>
      <c r="UE36" s="539"/>
      <c r="UF36" s="539"/>
      <c r="UG36" s="539"/>
      <c r="UH36" s="539"/>
      <c r="UI36" s="539"/>
      <c r="UJ36" s="539"/>
      <c r="UK36" s="539"/>
      <c r="UL36" s="539"/>
      <c r="UM36" s="539"/>
      <c r="UN36" s="539"/>
      <c r="UO36" s="539"/>
      <c r="UP36" s="539"/>
      <c r="UQ36" s="539"/>
      <c r="UR36" s="539"/>
      <c r="US36" s="539"/>
      <c r="UT36" s="539"/>
      <c r="UU36" s="539"/>
      <c r="UV36" s="539"/>
      <c r="UW36" s="539"/>
      <c r="UX36" s="539"/>
      <c r="UY36" s="539"/>
      <c r="UZ36" s="539"/>
      <c r="VA36" s="539"/>
      <c r="VB36" s="539"/>
      <c r="VC36" s="539"/>
      <c r="VD36" s="539"/>
      <c r="VE36" s="539"/>
      <c r="VF36" s="539"/>
      <c r="VG36" s="539"/>
      <c r="VH36" s="539"/>
      <c r="VI36" s="539"/>
      <c r="VJ36" s="539"/>
      <c r="VK36" s="539"/>
      <c r="VL36" s="539"/>
      <c r="VM36" s="539"/>
      <c r="VN36" s="539"/>
      <c r="VO36" s="539"/>
      <c r="VP36" s="539"/>
      <c r="VQ36" s="539"/>
      <c r="VR36" s="539"/>
      <c r="VS36" s="539"/>
      <c r="VT36" s="539"/>
      <c r="VU36" s="539"/>
      <c r="VV36" s="539"/>
      <c r="VW36" s="539"/>
      <c r="VX36" s="539"/>
      <c r="VY36" s="539"/>
      <c r="VZ36" s="539"/>
      <c r="WA36" s="539"/>
      <c r="WB36" s="539"/>
      <c r="WC36" s="539"/>
      <c r="WD36" s="539"/>
      <c r="WE36" s="539"/>
      <c r="WF36" s="539"/>
      <c r="WG36" s="539"/>
      <c r="WH36" s="539"/>
      <c r="WI36" s="539"/>
    </row>
    <row r="37" spans="1:607" ht="15.75">
      <c r="B37" s="523" t="s">
        <v>65</v>
      </c>
      <c r="C37" s="538">
        <v>275</v>
      </c>
      <c r="D37" s="539">
        <v>154</v>
      </c>
      <c r="E37" s="539">
        <v>160</v>
      </c>
      <c r="F37" s="539">
        <v>175</v>
      </c>
      <c r="G37" s="539">
        <v>207</v>
      </c>
      <c r="H37" s="539">
        <v>236</v>
      </c>
      <c r="J37" s="535" t="s">
        <v>602</v>
      </c>
      <c r="K37" s="526"/>
    </row>
    <row r="38" spans="1:607" ht="15.75" hidden="1">
      <c r="B38" s="523" t="s">
        <v>603</v>
      </c>
      <c r="C38" s="538">
        <v>0</v>
      </c>
      <c r="D38" s="539">
        <v>0</v>
      </c>
      <c r="E38" s="539">
        <v>0</v>
      </c>
      <c r="F38" s="539">
        <v>0</v>
      </c>
      <c r="G38" s="539">
        <v>1</v>
      </c>
      <c r="H38" s="539">
        <v>1</v>
      </c>
      <c r="J38" s="535" t="s">
        <v>604</v>
      </c>
      <c r="K38" s="539"/>
      <c r="L38" s="535"/>
      <c r="M38" s="535"/>
      <c r="P38" s="523"/>
      <c r="Q38" s="539"/>
    </row>
    <row r="39" spans="1:607" ht="15.75">
      <c r="B39" s="523" t="s">
        <v>605</v>
      </c>
      <c r="C39" s="538">
        <v>35</v>
      </c>
      <c r="D39" s="539">
        <v>25</v>
      </c>
      <c r="E39" s="539">
        <v>25</v>
      </c>
      <c r="F39" s="539">
        <v>25</v>
      </c>
      <c r="G39" s="539">
        <v>25</v>
      </c>
      <c r="H39" s="539">
        <v>25</v>
      </c>
      <c r="I39" s="539"/>
      <c r="J39" s="535" t="s">
        <v>606</v>
      </c>
      <c r="K39" s="539"/>
      <c r="L39" s="535"/>
      <c r="M39" s="535"/>
      <c r="N39" s="539"/>
      <c r="O39" s="535"/>
      <c r="R39" s="539"/>
      <c r="S39" s="539"/>
    </row>
    <row r="40" spans="1:607" ht="15.75">
      <c r="B40" s="523" t="s">
        <v>607</v>
      </c>
      <c r="C40" s="567">
        <f>0.0035*C22*(1/12)</f>
        <v>70.291666666666657</v>
      </c>
      <c r="D40" s="575">
        <f>0.0025*D22*(1/12)</f>
        <v>0</v>
      </c>
      <c r="E40" s="575">
        <f>0.0025*E22*(1/12)</f>
        <v>0</v>
      </c>
      <c r="F40" s="575">
        <f>0.0025*F22*(1/12)</f>
        <v>0</v>
      </c>
      <c r="G40" s="575">
        <f>0.0025*G22*(1/12)</f>
        <v>-2.0833333333333332E-4</v>
      </c>
      <c r="H40" s="575">
        <f>0.0025*H22*(1/12)</f>
        <v>-2.0833333333333332E-4</v>
      </c>
      <c r="I40" s="535"/>
      <c r="J40" s="535" t="s">
        <v>608</v>
      </c>
      <c r="K40" s="526"/>
    </row>
    <row r="41" spans="1:607" ht="15.75">
      <c r="A41" s="209" t="s">
        <v>609</v>
      </c>
      <c r="B41" s="523" t="s">
        <v>610</v>
      </c>
      <c r="C41" s="538">
        <v>0</v>
      </c>
      <c r="D41" s="590"/>
      <c r="E41" s="590"/>
      <c r="F41" s="590"/>
      <c r="G41" s="590"/>
      <c r="H41" s="590"/>
      <c r="I41" s="535"/>
      <c r="J41" s="568" t="s">
        <v>611</v>
      </c>
      <c r="K41" s="526"/>
      <c r="P41" s="523"/>
      <c r="Q41" s="539"/>
    </row>
    <row r="42" spans="1:607" ht="15.75">
      <c r="B42" s="523" t="s">
        <v>612</v>
      </c>
      <c r="C42" s="538">
        <f>0.0077*(1/12)*C22*0</f>
        <v>0</v>
      </c>
      <c r="D42" s="539">
        <f>0.008*(1/12)*D22</f>
        <v>0</v>
      </c>
      <c r="E42" s="539">
        <f>0.008*(1/12)*E22</f>
        <v>0</v>
      </c>
      <c r="F42" s="539">
        <f>0.008*(1/12)*F22</f>
        <v>0</v>
      </c>
      <c r="G42" s="539">
        <f>0.008*(1/12)*G22</f>
        <v>-6.6666666666666664E-4</v>
      </c>
      <c r="H42" s="539">
        <f>0.008*(1/12)*H22</f>
        <v>-6.6666666666666664E-4</v>
      </c>
      <c r="J42" s="568" t="s">
        <v>613</v>
      </c>
      <c r="K42" s="526"/>
    </row>
    <row r="43" spans="1:607" ht="15.75">
      <c r="B43" s="531" t="s">
        <v>614</v>
      </c>
      <c r="C43" s="538">
        <f t="shared" ref="C43:H43" si="3">SUM(C33:C42)</f>
        <v>1314.8361111111112</v>
      </c>
      <c r="D43" s="539">
        <f t="shared" si="3"/>
        <v>280</v>
      </c>
      <c r="E43" s="539">
        <f t="shared" si="3"/>
        <v>286</v>
      </c>
      <c r="F43" s="539">
        <f t="shared" si="3"/>
        <v>301</v>
      </c>
      <c r="G43" s="539">
        <f t="shared" si="3"/>
        <v>333.99405814690175</v>
      </c>
      <c r="H43" s="539">
        <f t="shared" si="3"/>
        <v>362.99405814690175</v>
      </c>
      <c r="I43" s="535"/>
      <c r="J43" s="568" t="s">
        <v>615</v>
      </c>
      <c r="K43" s="526"/>
    </row>
    <row r="44" spans="1:607" ht="15.75">
      <c r="B44" s="531" t="s">
        <v>616</v>
      </c>
      <c r="C44" s="538">
        <f t="shared" ref="C44:H44" si="4">C43*12</f>
        <v>15778.033333333335</v>
      </c>
      <c r="D44" s="539">
        <f t="shared" si="4"/>
        <v>3360</v>
      </c>
      <c r="E44" s="539">
        <f t="shared" si="4"/>
        <v>3432</v>
      </c>
      <c r="F44" s="539">
        <f t="shared" si="4"/>
        <v>3612</v>
      </c>
      <c r="G44" s="539">
        <f t="shared" si="4"/>
        <v>4007.9286977628208</v>
      </c>
      <c r="H44" s="539">
        <f t="shared" si="4"/>
        <v>4355.9286977628208</v>
      </c>
      <c r="I44" s="535"/>
      <c r="J44" s="568" t="s">
        <v>617</v>
      </c>
      <c r="K44" s="526"/>
    </row>
  </sheetData>
  <sheetProtection password="D974" sheet="1" formatRows="0" insertColumns="0" selectLockedCells="1"/>
  <pageMargins left="0.7" right="0.7" top="0.75" bottom="0.75" header="0.3" footer="0.3"/>
  <pageSetup paperSize="5" scale="86"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Instructions</vt:lpstr>
      <vt:lpstr>Application Form</vt:lpstr>
      <vt:lpstr>Develop Budget Rental</vt:lpstr>
      <vt:lpstr>Financial Summary</vt:lpstr>
      <vt:lpstr>Operating Budget</vt:lpstr>
      <vt:lpstr>Unit Aff Rental</vt:lpstr>
      <vt:lpstr>Aff Rental Example</vt:lpstr>
      <vt:lpstr>30 Year Proforma</vt:lpstr>
      <vt:lpstr>Debt Service</vt:lpstr>
      <vt:lpstr>Self Score</vt:lpstr>
      <vt:lpstr>Comparable Analysis</vt:lpstr>
      <vt:lpstr>Development Schedule</vt:lpstr>
      <vt:lpstr>Develop Budget Ownership</vt:lpstr>
      <vt:lpstr>Unit Aff Ownership</vt:lpstr>
      <vt:lpstr>Unit Aff Example Ownership</vt:lpstr>
      <vt:lpstr>Aff Sales Price </vt:lpstr>
      <vt:lpstr>'Develop Budget Ownership'!affsf</vt:lpstr>
      <vt:lpstr>'Develop Budget Ownership'!affunits</vt:lpstr>
      <vt:lpstr>'Aff Rental Example'!Print_Area</vt:lpstr>
      <vt:lpstr>'Aff Sales Price '!Print_Area</vt:lpstr>
      <vt:lpstr>'Comparable Analysis'!Print_Area</vt:lpstr>
      <vt:lpstr>'Operating Budget'!Print_Area</vt:lpstr>
      <vt:lpstr>'Unit Aff Rental'!Print_Area</vt:lpstr>
      <vt:lpstr>'Comparable Analysis'!Print_Titles</vt:lpstr>
      <vt:lpstr>'Aff Sales Price '!PrintRange</vt:lpstr>
    </vt:vector>
  </TitlesOfParts>
  <Company>CEDA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Downton</dc:creator>
  <cp:lastModifiedBy>Durades, Arlecia</cp:lastModifiedBy>
  <cp:lastPrinted>2019-07-29T16:39:54Z</cp:lastPrinted>
  <dcterms:created xsi:type="dcterms:W3CDTF">2005-07-05T20:27:42Z</dcterms:created>
  <dcterms:modified xsi:type="dcterms:W3CDTF">2024-10-28T19:25:25Z</dcterms:modified>
</cp:coreProperties>
</file>